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12" yWindow="12" windowWidth="11976" windowHeight="11640" tabRatio="862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таб.3'!$A$7:$AR$165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таб.4'!$A$1:$AQ$25</definedName>
    <definedName name="_xlnm.Print_Area" localSheetId="6">'пояснения таб. 5'!$A$1:$C$26</definedName>
    <definedName name="_xlnm.Print_Area" localSheetId="4">'Финансирование таб.3'!$A$1:$AR$172</definedName>
  </definedNames>
  <calcPr calcId="125725"/>
</workbook>
</file>

<file path=xl/calcChain.xml><?xml version="1.0" encoding="utf-8"?>
<calcChain xmlns="http://schemas.openxmlformats.org/spreadsheetml/2006/main">
  <c r="AS64" i="13"/>
  <c r="AS135"/>
  <c r="AS9"/>
  <c r="AJ152"/>
  <c r="F152" s="1"/>
  <c r="F147" s="1"/>
  <c r="F20" s="1"/>
  <c r="F11" s="1"/>
  <c r="AM156"/>
  <c r="AL156"/>
  <c r="AL66"/>
  <c r="AL152" s="1"/>
  <c r="AO164"/>
  <c r="AO160"/>
  <c r="AO113"/>
  <c r="AO159"/>
  <c r="AM159"/>
  <c r="AO121"/>
  <c r="AO125"/>
  <c r="AM112" l="1"/>
  <c r="AO163"/>
  <c r="F164"/>
  <c r="AO165"/>
  <c r="AO161"/>
  <c r="AM126"/>
  <c r="AM134" s="1"/>
  <c r="AM133"/>
  <c r="AM109" s="1"/>
  <c r="F101"/>
  <c r="E101"/>
  <c r="E98"/>
  <c r="AM96"/>
  <c r="AN96"/>
  <c r="AO96"/>
  <c r="E74"/>
  <c r="AO30"/>
  <c r="AO66" s="1"/>
  <c r="AO152" s="1"/>
  <c r="AO147" s="1"/>
  <c r="AL126"/>
  <c r="AI126"/>
  <c r="AI159"/>
  <c r="AJ159"/>
  <c r="AJ112" s="1"/>
  <c r="AI163"/>
  <c r="AJ160"/>
  <c r="AJ38"/>
  <c r="AJ30"/>
  <c r="AI30"/>
  <c r="AI38"/>
  <c r="AI121"/>
  <c r="AI125"/>
  <c r="AJ121"/>
  <c r="AJ125"/>
  <c r="AJ113"/>
  <c r="E45"/>
  <c r="AI112" l="1"/>
  <c r="AO151" l="1"/>
  <c r="E46"/>
  <c r="AO112" l="1"/>
  <c r="AF160"/>
  <c r="AO92"/>
  <c r="AF133" l="1"/>
  <c r="AF109" s="1"/>
  <c r="AO88"/>
  <c r="AL96"/>
  <c r="AD160"/>
  <c r="AC164"/>
  <c r="E42"/>
  <c r="AF92"/>
  <c r="AD113"/>
  <c r="AC160"/>
  <c r="AC126"/>
  <c r="AC112"/>
  <c r="AC117" l="1"/>
  <c r="AC113" s="1"/>
  <c r="AC133" s="1"/>
  <c r="AC109" s="1"/>
  <c r="AD92"/>
  <c r="Z151"/>
  <c r="AC92"/>
  <c r="AA113"/>
  <c r="Z113"/>
  <c r="AA125"/>
  <c r="Z125"/>
  <c r="AA163"/>
  <c r="Z163"/>
  <c r="AA159"/>
  <c r="F159" s="1"/>
  <c r="Z159"/>
  <c r="Z112"/>
  <c r="E38"/>
  <c r="F86"/>
  <c r="E117"/>
  <c r="AF96"/>
  <c r="Z96"/>
  <c r="AT99"/>
  <c r="AS99"/>
  <c r="F99"/>
  <c r="AT98"/>
  <c r="AS98"/>
  <c r="F98"/>
  <c r="AT97"/>
  <c r="AS97"/>
  <c r="F97"/>
  <c r="E97"/>
  <c r="E96" s="1"/>
  <c r="AT96"/>
  <c r="AS96"/>
  <c r="F96"/>
  <c r="E72"/>
  <c r="Z28"/>
  <c r="Z66"/>
  <c r="AC28"/>
  <c r="G96" l="1"/>
  <c r="G98"/>
  <c r="F121"/>
  <c r="I126"/>
  <c r="W151"/>
  <c r="W146"/>
  <c r="W19" s="1"/>
  <c r="X112"/>
  <c r="W112"/>
  <c r="AT86"/>
  <c r="Z86"/>
  <c r="X84"/>
  <c r="X105" s="1"/>
  <c r="W66"/>
  <c r="X156" l="1"/>
  <c r="AA84"/>
  <c r="AB84"/>
  <c r="AC84"/>
  <c r="AD84"/>
  <c r="AE84"/>
  <c r="AF84"/>
  <c r="AF105" s="1"/>
  <c r="AF156" s="1"/>
  <c r="AG84"/>
  <c r="AH84"/>
  <c r="AI84"/>
  <c r="AJ84"/>
  <c r="AK84"/>
  <c r="AL84"/>
  <c r="AL105" s="1"/>
  <c r="AM84"/>
  <c r="AM105" s="1"/>
  <c r="AN84"/>
  <c r="AO84"/>
  <c r="AO105" s="1"/>
  <c r="AP84"/>
  <c r="AQ84"/>
  <c r="AR84"/>
  <c r="Z84"/>
  <c r="AA105"/>
  <c r="AB105"/>
  <c r="AC105"/>
  <c r="AC156" s="1"/>
  <c r="AD105"/>
  <c r="AE105"/>
  <c r="AG105"/>
  <c r="AH105"/>
  <c r="AI105"/>
  <c r="AJ105"/>
  <c r="AK105"/>
  <c r="AN105"/>
  <c r="AP105"/>
  <c r="AQ105"/>
  <c r="AA88"/>
  <c r="AB88"/>
  <c r="AC88"/>
  <c r="AD88"/>
  <c r="AE88"/>
  <c r="AF88"/>
  <c r="AG88"/>
  <c r="AH88"/>
  <c r="AI88"/>
  <c r="AJ88"/>
  <c r="AK88"/>
  <c r="AL88"/>
  <c r="AM88"/>
  <c r="AN88"/>
  <c r="Z88"/>
  <c r="U125"/>
  <c r="T125"/>
  <c r="W133"/>
  <c r="W109" s="1"/>
  <c r="W115"/>
  <c r="R125"/>
  <c r="Q125"/>
  <c r="Z105" l="1"/>
  <c r="Z152"/>
  <c r="X154"/>
  <c r="Z156"/>
  <c r="Z70"/>
  <c r="O125"/>
  <c r="N125"/>
  <c r="E125" s="1"/>
  <c r="Y112"/>
  <c r="AA112"/>
  <c r="AD112"/>
  <c r="AD132" s="1"/>
  <c r="AF112"/>
  <c r="AG112"/>
  <c r="AH112"/>
  <c r="AK112"/>
  <c r="AL112"/>
  <c r="AL132" s="1"/>
  <c r="AN112"/>
  <c r="AP112"/>
  <c r="F84"/>
  <c r="V84"/>
  <c r="W84"/>
  <c r="T113"/>
  <c r="T133" s="1"/>
  <c r="T109" s="1"/>
  <c r="U113"/>
  <c r="F113" s="1"/>
  <c r="N133"/>
  <c r="W105" l="1"/>
  <c r="W156" s="1"/>
  <c r="W152"/>
  <c r="W147" s="1"/>
  <c r="Z143"/>
  <c r="Z16" s="1"/>
  <c r="AL108"/>
  <c r="W70"/>
  <c r="W154"/>
  <c r="W141" s="1"/>
  <c r="T84"/>
  <c r="T105" s="1"/>
  <c r="E84"/>
  <c r="AO146"/>
  <c r="X151"/>
  <c r="AA151"/>
  <c r="AB151"/>
  <c r="AC151"/>
  <c r="AD151"/>
  <c r="AE151"/>
  <c r="AF151"/>
  <c r="AG151"/>
  <c r="AH151"/>
  <c r="AI151"/>
  <c r="AJ151"/>
  <c r="AK151"/>
  <c r="AL151"/>
  <c r="AL150" s="1"/>
  <c r="AM151"/>
  <c r="AN151"/>
  <c r="AP151"/>
  <c r="AQ151"/>
  <c r="W150"/>
  <c r="T112"/>
  <c r="E112" s="1"/>
  <c r="T65"/>
  <c r="T25" s="1"/>
  <c r="T151" s="1"/>
  <c r="U160"/>
  <c r="T160"/>
  <c r="E121"/>
  <c r="U84"/>
  <c r="U105" s="1"/>
  <c r="E83"/>
  <c r="AT84"/>
  <c r="AT85"/>
  <c r="AT87"/>
  <c r="AS84"/>
  <c r="AS85"/>
  <c r="AS86"/>
  <c r="AS87"/>
  <c r="T70"/>
  <c r="T66"/>
  <c r="T137" s="1"/>
  <c r="E82"/>
  <c r="E62"/>
  <c r="AS38"/>
  <c r="F38"/>
  <c r="F30"/>
  <c r="E160" l="1"/>
  <c r="W143"/>
  <c r="F160"/>
  <c r="AL26"/>
  <c r="AL147"/>
  <c r="E151"/>
  <c r="W16"/>
  <c r="T152"/>
  <c r="T147" s="1"/>
  <c r="T20" s="1"/>
  <c r="AS114"/>
  <c r="AS116"/>
  <c r="AS117"/>
  <c r="AS118"/>
  <c r="AS120"/>
  <c r="AS121"/>
  <c r="AS122"/>
  <c r="AS124"/>
  <c r="AS128"/>
  <c r="AS129"/>
  <c r="AS130"/>
  <c r="AS139"/>
  <c r="AS140"/>
  <c r="AS149"/>
  <c r="AS159"/>
  <c r="AS160"/>
  <c r="AS163"/>
  <c r="AS164"/>
  <c r="AS165"/>
  <c r="T150" l="1"/>
  <c r="H115"/>
  <c r="I115"/>
  <c r="J115" s="1"/>
  <c r="K115"/>
  <c r="L115"/>
  <c r="M115" s="1"/>
  <c r="N115"/>
  <c r="O115"/>
  <c r="Q115"/>
  <c r="R115"/>
  <c r="T115"/>
  <c r="U115"/>
  <c r="X115"/>
  <c r="Z115"/>
  <c r="AA115"/>
  <c r="AC115"/>
  <c r="AD115"/>
  <c r="AF115"/>
  <c r="AG115"/>
  <c r="AH115"/>
  <c r="AI115"/>
  <c r="AJ115"/>
  <c r="AL115"/>
  <c r="AM115"/>
  <c r="AO115"/>
  <c r="AP115"/>
  <c r="G116"/>
  <c r="V116"/>
  <c r="AT116"/>
  <c r="G117"/>
  <c r="J117"/>
  <c r="M117"/>
  <c r="P117"/>
  <c r="P115" s="1"/>
  <c r="S117"/>
  <c r="S115" s="1"/>
  <c r="V117"/>
  <c r="Y117"/>
  <c r="Y115" s="1"/>
  <c r="AB115"/>
  <c r="AE117"/>
  <c r="AN117"/>
  <c r="AT117"/>
  <c r="E118"/>
  <c r="F118"/>
  <c r="AT118"/>
  <c r="AS29"/>
  <c r="AS30"/>
  <c r="AS31"/>
  <c r="AS33"/>
  <c r="AS34"/>
  <c r="AS35"/>
  <c r="AS37"/>
  <c r="AS39"/>
  <c r="AS41"/>
  <c r="AS42"/>
  <c r="AS43"/>
  <c r="AS45"/>
  <c r="AS46"/>
  <c r="AS47"/>
  <c r="AS49"/>
  <c r="AS50"/>
  <c r="AS51"/>
  <c r="AS53"/>
  <c r="AS54"/>
  <c r="AS55"/>
  <c r="AS57"/>
  <c r="AS58"/>
  <c r="AS59"/>
  <c r="AS61"/>
  <c r="AS62"/>
  <c r="AS63"/>
  <c r="AS73"/>
  <c r="AS74"/>
  <c r="AS75"/>
  <c r="AS77"/>
  <c r="AS78"/>
  <c r="AS79"/>
  <c r="AS81"/>
  <c r="AS82"/>
  <c r="AS83"/>
  <c r="AS88"/>
  <c r="AS89"/>
  <c r="AS90"/>
  <c r="AS91"/>
  <c r="AS92"/>
  <c r="AS93"/>
  <c r="AS94"/>
  <c r="AS95"/>
  <c r="AT13"/>
  <c r="AT22"/>
  <c r="AT23"/>
  <c r="AT29"/>
  <c r="AT30"/>
  <c r="AT31"/>
  <c r="AT33"/>
  <c r="AT34"/>
  <c r="AT35"/>
  <c r="AT37"/>
  <c r="AT38"/>
  <c r="AT39"/>
  <c r="AT41"/>
  <c r="AT42"/>
  <c r="AT43"/>
  <c r="AT45"/>
  <c r="AT46"/>
  <c r="AT47"/>
  <c r="AT49"/>
  <c r="AT50"/>
  <c r="AT51"/>
  <c r="AT53"/>
  <c r="AT54"/>
  <c r="AT55"/>
  <c r="AT57"/>
  <c r="AT58"/>
  <c r="AT59"/>
  <c r="AT61"/>
  <c r="AT62"/>
  <c r="AT63"/>
  <c r="AT73"/>
  <c r="AT74"/>
  <c r="AT75"/>
  <c r="AT77"/>
  <c r="AT78"/>
  <c r="AT79"/>
  <c r="AT81"/>
  <c r="AT82"/>
  <c r="AT83"/>
  <c r="AT88"/>
  <c r="AT89"/>
  <c r="AT90"/>
  <c r="AT91"/>
  <c r="AT92"/>
  <c r="AT93"/>
  <c r="AT94"/>
  <c r="AT95"/>
  <c r="AT113"/>
  <c r="AT114"/>
  <c r="AT120"/>
  <c r="AT121"/>
  <c r="AT122"/>
  <c r="AT124"/>
  <c r="AT125"/>
  <c r="AT128"/>
  <c r="AT129"/>
  <c r="AT130"/>
  <c r="AT139"/>
  <c r="AT140"/>
  <c r="AT149"/>
  <c r="AT159"/>
  <c r="AT160"/>
  <c r="AT161"/>
  <c r="AT163"/>
  <c r="AT164"/>
  <c r="AT165"/>
  <c r="V115" l="1"/>
  <c r="AN115"/>
  <c r="E115"/>
  <c r="F115"/>
  <c r="AE115"/>
  <c r="AS115"/>
  <c r="AT115"/>
  <c r="G115" l="1"/>
  <c r="U112"/>
  <c r="AT112" l="1"/>
  <c r="F112"/>
  <c r="AS112"/>
  <c r="T132"/>
  <c r="V159"/>
  <c r="S159"/>
  <c r="AF126"/>
  <c r="T126"/>
  <c r="T134" s="1"/>
  <c r="Q126"/>
  <c r="F95" l="1"/>
  <c r="F94"/>
  <c r="E94"/>
  <c r="F93"/>
  <c r="E93"/>
  <c r="F92"/>
  <c r="E92"/>
  <c r="G104"/>
  <c r="H104"/>
  <c r="I104"/>
  <c r="J104"/>
  <c r="K104"/>
  <c r="L104"/>
  <c r="N104"/>
  <c r="O104"/>
  <c r="P104"/>
  <c r="Q104"/>
  <c r="R104"/>
  <c r="S104"/>
  <c r="T104"/>
  <c r="U104"/>
  <c r="V104"/>
  <c r="W104"/>
  <c r="X104"/>
  <c r="Y104"/>
  <c r="Z104"/>
  <c r="Z155" s="1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H105"/>
  <c r="I105"/>
  <c r="J105"/>
  <c r="K105"/>
  <c r="L105"/>
  <c r="N105"/>
  <c r="O105"/>
  <c r="P105" s="1"/>
  <c r="Q105"/>
  <c r="R105"/>
  <c r="Y105"/>
  <c r="E90"/>
  <c r="E163"/>
  <c r="AO132"/>
  <c r="AI132"/>
  <c r="AI108" s="1"/>
  <c r="AF132"/>
  <c r="AF108" s="1"/>
  <c r="AC132"/>
  <c r="AC108" s="1"/>
  <c r="Z132"/>
  <c r="Z108" s="1"/>
  <c r="W132"/>
  <c r="W108" s="1"/>
  <c r="T108"/>
  <c r="Q132"/>
  <c r="Q108" s="1"/>
  <c r="N132"/>
  <c r="N108" s="1"/>
  <c r="K132"/>
  <c r="K108" s="1"/>
  <c r="H132"/>
  <c r="H108" s="1"/>
  <c r="E159"/>
  <c r="E146" s="1"/>
  <c r="AI66"/>
  <c r="AF66"/>
  <c r="AF152" s="1"/>
  <c r="AC66"/>
  <c r="AC152" s="1"/>
  <c r="Z147"/>
  <c r="Z20" s="1"/>
  <c r="Q66"/>
  <c r="O66"/>
  <c r="O152" s="1"/>
  <c r="N66"/>
  <c r="N152" s="1"/>
  <c r="L66"/>
  <c r="K66"/>
  <c r="H66"/>
  <c r="I67"/>
  <c r="I66"/>
  <c r="AQ143"/>
  <c r="M126"/>
  <c r="J121"/>
  <c r="M82"/>
  <c r="S78"/>
  <c r="P78"/>
  <c r="E164"/>
  <c r="S38"/>
  <c r="R126"/>
  <c r="S126" s="1"/>
  <c r="V82"/>
  <c r="F78"/>
  <c r="E78"/>
  <c r="V78"/>
  <c r="V105" s="1"/>
  <c r="N126"/>
  <c r="O126"/>
  <c r="K113"/>
  <c r="H133"/>
  <c r="AS125"/>
  <c r="T155" l="1"/>
  <c r="E105"/>
  <c r="E156" s="1"/>
  <c r="E143" s="1"/>
  <c r="M105"/>
  <c r="AS113"/>
  <c r="E113"/>
  <c r="E133" s="1"/>
  <c r="AF147"/>
  <c r="AT105"/>
  <c r="AI26"/>
  <c r="AI152"/>
  <c r="K26"/>
  <c r="K152"/>
  <c r="Q26"/>
  <c r="Q152"/>
  <c r="H26"/>
  <c r="H152"/>
  <c r="S105"/>
  <c r="AF26"/>
  <c r="E19"/>
  <c r="AO26"/>
  <c r="AC26"/>
  <c r="W137"/>
  <c r="AO108"/>
  <c r="AS108" s="1"/>
  <c r="W26"/>
  <c r="Z26"/>
  <c r="AS132"/>
  <c r="AS66"/>
  <c r="N26"/>
  <c r="AO126"/>
  <c r="AS161"/>
  <c r="T26"/>
  <c r="AT104"/>
  <c r="P126"/>
  <c r="G92"/>
  <c r="G94"/>
  <c r="E30"/>
  <c r="H126"/>
  <c r="H134" s="1"/>
  <c r="U126"/>
  <c r="W126"/>
  <c r="X126"/>
  <c r="Z126"/>
  <c r="AA126"/>
  <c r="AD126"/>
  <c r="AG126"/>
  <c r="AH126"/>
  <c r="AI134"/>
  <c r="AJ126"/>
  <c r="AP126"/>
  <c r="E161"/>
  <c r="E165"/>
  <c r="AN130"/>
  <c r="Y130"/>
  <c r="V130"/>
  <c r="S130"/>
  <c r="P130"/>
  <c r="M130"/>
  <c r="J130"/>
  <c r="F130"/>
  <c r="E130"/>
  <c r="AN129"/>
  <c r="Y129"/>
  <c r="V129"/>
  <c r="S129"/>
  <c r="P129"/>
  <c r="M129"/>
  <c r="J129"/>
  <c r="F129"/>
  <c r="E129"/>
  <c r="F128"/>
  <c r="F127" s="1"/>
  <c r="E128"/>
  <c r="AP127"/>
  <c r="AO127"/>
  <c r="AA127"/>
  <c r="Z127"/>
  <c r="AS127" s="1"/>
  <c r="V127"/>
  <c r="P127"/>
  <c r="J127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J68"/>
  <c r="H76"/>
  <c r="I76"/>
  <c r="J76"/>
  <c r="K76"/>
  <c r="L76"/>
  <c r="M76"/>
  <c r="N76"/>
  <c r="O76"/>
  <c r="P76" s="1"/>
  <c r="Q76"/>
  <c r="R76"/>
  <c r="S76" s="1"/>
  <c r="T76"/>
  <c r="U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E77"/>
  <c r="E89"/>
  <c r="E81"/>
  <c r="G106"/>
  <c r="H106"/>
  <c r="H103" s="1"/>
  <c r="I106"/>
  <c r="J106"/>
  <c r="K106"/>
  <c r="K103" s="1"/>
  <c r="L106"/>
  <c r="L103" s="1"/>
  <c r="M106"/>
  <c r="N106"/>
  <c r="N103" s="1"/>
  <c r="O106"/>
  <c r="O103" s="1"/>
  <c r="P106"/>
  <c r="Q106"/>
  <c r="Q103" s="1"/>
  <c r="R106"/>
  <c r="R103" s="1"/>
  <c r="S106"/>
  <c r="T106"/>
  <c r="U106"/>
  <c r="U103" s="1"/>
  <c r="V106"/>
  <c r="W106"/>
  <c r="W103" s="1"/>
  <c r="W68" s="1"/>
  <c r="X106"/>
  <c r="X103" s="1"/>
  <c r="Y106"/>
  <c r="Y103" s="1"/>
  <c r="Z106"/>
  <c r="Z103" s="1"/>
  <c r="Z154" s="1"/>
  <c r="AA106"/>
  <c r="AA103" s="1"/>
  <c r="AB106"/>
  <c r="AB103" s="1"/>
  <c r="AC106"/>
  <c r="AC103" s="1"/>
  <c r="AD106"/>
  <c r="AD103" s="1"/>
  <c r="AE106"/>
  <c r="AF106"/>
  <c r="AF103" s="1"/>
  <c r="AG106"/>
  <c r="AG103" s="1"/>
  <c r="AH106"/>
  <c r="AH103" s="1"/>
  <c r="AI106"/>
  <c r="AI103" s="1"/>
  <c r="AJ106"/>
  <c r="AJ103" s="1"/>
  <c r="AK106"/>
  <c r="AL106"/>
  <c r="AM106"/>
  <c r="AM103" s="1"/>
  <c r="AM154" s="1"/>
  <c r="AN106"/>
  <c r="AN103" s="1"/>
  <c r="AO106"/>
  <c r="AO103" s="1"/>
  <c r="AO68" s="1"/>
  <c r="AP106"/>
  <c r="AP103" s="1"/>
  <c r="AQ106"/>
  <c r="H147" l="1"/>
  <c r="E152"/>
  <c r="E147" s="1"/>
  <c r="E20" s="1"/>
  <c r="E126"/>
  <c r="T103"/>
  <c r="T68" s="1"/>
  <c r="F126"/>
  <c r="E70"/>
  <c r="AS26"/>
  <c r="Z141"/>
  <c r="P103"/>
  <c r="AS126"/>
  <c r="AS76"/>
  <c r="AT80"/>
  <c r="AT127"/>
  <c r="I103"/>
  <c r="AT106"/>
  <c r="AT103"/>
  <c r="AT76"/>
  <c r="AS80"/>
  <c r="AT126"/>
  <c r="V103"/>
  <c r="AQ103"/>
  <c r="AK103"/>
  <c r="AE103"/>
  <c r="S103"/>
  <c r="M103"/>
  <c r="E104"/>
  <c r="J126"/>
  <c r="V76"/>
  <c r="E127"/>
  <c r="AN127"/>
  <c r="Y127"/>
  <c r="S127"/>
  <c r="M127"/>
  <c r="E69" l="1"/>
  <c r="F35"/>
  <c r="E35"/>
  <c r="AN34"/>
  <c r="Y34"/>
  <c r="V34"/>
  <c r="S34"/>
  <c r="P34"/>
  <c r="M34"/>
  <c r="J34"/>
  <c r="F34"/>
  <c r="F33"/>
  <c r="E33"/>
  <c r="AP32"/>
  <c r="AO32"/>
  <c r="AM32"/>
  <c r="AL32"/>
  <c r="AJ32"/>
  <c r="AI32"/>
  <c r="AH32"/>
  <c r="AG32"/>
  <c r="AF32"/>
  <c r="AD32"/>
  <c r="AC32"/>
  <c r="AB32"/>
  <c r="AA32"/>
  <c r="Z32"/>
  <c r="Y32"/>
  <c r="X32"/>
  <c r="W32"/>
  <c r="V32"/>
  <c r="U32"/>
  <c r="T32"/>
  <c r="S32"/>
  <c r="R32"/>
  <c r="Q32"/>
  <c r="P32"/>
  <c r="O32"/>
  <c r="N32"/>
  <c r="L32"/>
  <c r="K32"/>
  <c r="I32"/>
  <c r="H32"/>
  <c r="F32"/>
  <c r="J30"/>
  <c r="AT32" l="1"/>
  <c r="AS32"/>
  <c r="E32"/>
  <c r="G34"/>
  <c r="AN32"/>
  <c r="M32"/>
  <c r="G32"/>
  <c r="J32"/>
  <c r="AQ159"/>
  <c r="AQ112" s="1"/>
  <c r="F88" l="1"/>
  <c r="F89"/>
  <c r="F90"/>
  <c r="G90" s="1"/>
  <c r="F91"/>
  <c r="E88"/>
  <c r="G88" l="1"/>
  <c r="AN68"/>
  <c r="AJ68"/>
  <c r="AH68"/>
  <c r="AF68"/>
  <c r="AA68"/>
  <c r="U68"/>
  <c r="O68"/>
  <c r="L68"/>
  <c r="H68"/>
  <c r="Y68"/>
  <c r="AM68"/>
  <c r="AI68"/>
  <c r="AG68"/>
  <c r="AD68"/>
  <c r="AB68"/>
  <c r="Z68"/>
  <c r="X68"/>
  <c r="N68"/>
  <c r="I68"/>
  <c r="AP68"/>
  <c r="AI133"/>
  <c r="AI109" s="1"/>
  <c r="P68" l="1"/>
  <c r="Q68"/>
  <c r="S68"/>
  <c r="K68"/>
  <c r="R68"/>
  <c r="AT68" s="1"/>
  <c r="V68"/>
  <c r="M68"/>
  <c r="AB163"/>
  <c r="AB112" s="1"/>
  <c r="Y165"/>
  <c r="X40"/>
  <c r="Y45"/>
  <c r="Y151" s="1"/>
  <c r="F165"/>
  <c r="F163"/>
  <c r="Q134" l="1"/>
  <c r="E109" l="1"/>
  <c r="AQ160"/>
  <c r="AQ161"/>
  <c r="AQ165"/>
  <c r="AQ125"/>
  <c r="AQ113"/>
  <c r="AQ121"/>
  <c r="AQ30"/>
  <c r="AQ38"/>
  <c r="AO133"/>
  <c r="F46"/>
  <c r="G78"/>
  <c r="G76" s="1"/>
  <c r="AN160"/>
  <c r="AN161"/>
  <c r="AN164"/>
  <c r="AN165"/>
  <c r="AN125"/>
  <c r="AN121"/>
  <c r="AN113"/>
  <c r="AN38"/>
  <c r="AN30"/>
  <c r="AK165"/>
  <c r="AK164"/>
  <c r="AK161"/>
  <c r="AK160"/>
  <c r="AK125"/>
  <c r="AK121"/>
  <c r="AK38"/>
  <c r="AK30"/>
  <c r="AK113"/>
  <c r="AE159"/>
  <c r="AE163"/>
  <c r="AE38"/>
  <c r="AE165"/>
  <c r="AE161"/>
  <c r="AE125"/>
  <c r="AE121"/>
  <c r="AE113"/>
  <c r="AE42"/>
  <c r="AK126" l="1"/>
  <c r="AE112"/>
  <c r="AQ126"/>
  <c r="AE126"/>
  <c r="AN126"/>
  <c r="AE160"/>
  <c r="AE164"/>
  <c r="AB125"/>
  <c r="AB113"/>
  <c r="AB111" s="1"/>
  <c r="AB121"/>
  <c r="AB160"/>
  <c r="AB161"/>
  <c r="AB164"/>
  <c r="AB165"/>
  <c r="AB42"/>
  <c r="AB40" s="1"/>
  <c r="AB61"/>
  <c r="AB38"/>
  <c r="AB36" s="1"/>
  <c r="Y125"/>
  <c r="Y113"/>
  <c r="Y111" s="1"/>
  <c r="Y121"/>
  <c r="Y164"/>
  <c r="Y160"/>
  <c r="Y161"/>
  <c r="Y126" s="1"/>
  <c r="Y30"/>
  <c r="Y38"/>
  <c r="Y36" s="1"/>
  <c r="Y42"/>
  <c r="Y61"/>
  <c r="Y65" s="1"/>
  <c r="V112"/>
  <c r="V132" s="1"/>
  <c r="V108" s="1"/>
  <c r="V125"/>
  <c r="V121"/>
  <c r="V119" s="1"/>
  <c r="V113"/>
  <c r="V164"/>
  <c r="V160"/>
  <c r="V161"/>
  <c r="V126" s="1"/>
  <c r="V30"/>
  <c r="V28" s="1"/>
  <c r="V38"/>
  <c r="S125"/>
  <c r="S113"/>
  <c r="S111" s="1"/>
  <c r="F125"/>
  <c r="F133" s="1"/>
  <c r="F109" s="1"/>
  <c r="S121"/>
  <c r="S165"/>
  <c r="S160"/>
  <c r="S164"/>
  <c r="S161"/>
  <c r="S30"/>
  <c r="S28" s="1"/>
  <c r="P125"/>
  <c r="P113"/>
  <c r="P121"/>
  <c r="P119" s="1"/>
  <c r="P164"/>
  <c r="P165"/>
  <c r="P161"/>
  <c r="P160"/>
  <c r="P30"/>
  <c r="P46"/>
  <c r="P44" s="1"/>
  <c r="N134"/>
  <c r="O134"/>
  <c r="R134"/>
  <c r="W134"/>
  <c r="X134"/>
  <c r="Z134"/>
  <c r="AA134"/>
  <c r="AF134"/>
  <c r="AH134"/>
  <c r="AJ134"/>
  <c r="AL134"/>
  <c r="AN134"/>
  <c r="AP134"/>
  <c r="I123"/>
  <c r="M61"/>
  <c r="M160"/>
  <c r="M164"/>
  <c r="M125"/>
  <c r="M113"/>
  <c r="J165"/>
  <c r="J113"/>
  <c r="H65"/>
  <c r="H151" s="1"/>
  <c r="I65"/>
  <c r="K65"/>
  <c r="K151" s="1"/>
  <c r="L65"/>
  <c r="N65"/>
  <c r="N151" s="1"/>
  <c r="O65"/>
  <c r="P65"/>
  <c r="Q65"/>
  <c r="Q151" s="1"/>
  <c r="R65"/>
  <c r="R25" s="1"/>
  <c r="S65"/>
  <c r="T136"/>
  <c r="U65"/>
  <c r="V65"/>
  <c r="W65"/>
  <c r="X65"/>
  <c r="Z65"/>
  <c r="AA65"/>
  <c r="AC65"/>
  <c r="AD65"/>
  <c r="AF65"/>
  <c r="AG65"/>
  <c r="AH65"/>
  <c r="AI65"/>
  <c r="AJ65"/>
  <c r="AK65"/>
  <c r="AL65"/>
  <c r="AL136" s="1"/>
  <c r="AM65"/>
  <c r="AN65"/>
  <c r="AO65"/>
  <c r="AP65"/>
  <c r="R66"/>
  <c r="U66"/>
  <c r="X66"/>
  <c r="X152" s="1"/>
  <c r="Z150"/>
  <c r="AA66"/>
  <c r="AA152" s="1"/>
  <c r="AC150"/>
  <c r="AD66"/>
  <c r="AD152" s="1"/>
  <c r="AD150" s="1"/>
  <c r="AF150"/>
  <c r="AG66"/>
  <c r="AH66"/>
  <c r="AJ66"/>
  <c r="AM66"/>
  <c r="AM152" s="1"/>
  <c r="AP66"/>
  <c r="G67"/>
  <c r="H67"/>
  <c r="J67"/>
  <c r="K67"/>
  <c r="L67"/>
  <c r="N67"/>
  <c r="N27" s="1"/>
  <c r="O67"/>
  <c r="P67"/>
  <c r="Q67"/>
  <c r="R67"/>
  <c r="R27" s="1"/>
  <c r="S67"/>
  <c r="T67"/>
  <c r="T138" s="1"/>
  <c r="U67"/>
  <c r="V67"/>
  <c r="V27" s="1"/>
  <c r="W67"/>
  <c r="X67"/>
  <c r="Y67"/>
  <c r="Z67"/>
  <c r="Z27" s="1"/>
  <c r="AA67"/>
  <c r="AB67"/>
  <c r="AC67"/>
  <c r="AD67"/>
  <c r="AF67"/>
  <c r="AF27" s="1"/>
  <c r="AG67"/>
  <c r="AH67"/>
  <c r="AH27" s="1"/>
  <c r="AI67"/>
  <c r="AJ67"/>
  <c r="AJ27" s="1"/>
  <c r="AK67"/>
  <c r="AL67"/>
  <c r="AL27" s="1"/>
  <c r="AM67"/>
  <c r="AN67"/>
  <c r="AN27" s="1"/>
  <c r="AO67"/>
  <c r="AP67"/>
  <c r="AP27" s="1"/>
  <c r="AQ67"/>
  <c r="F63"/>
  <c r="E63"/>
  <c r="F62"/>
  <c r="AQ60"/>
  <c r="AP60"/>
  <c r="AO60"/>
  <c r="AN60"/>
  <c r="AM60"/>
  <c r="AL60"/>
  <c r="AK60"/>
  <c r="AJ60"/>
  <c r="AI60"/>
  <c r="AH60"/>
  <c r="AG60"/>
  <c r="AF60"/>
  <c r="AD60"/>
  <c r="AC60"/>
  <c r="AB60"/>
  <c r="AA60"/>
  <c r="Z60"/>
  <c r="X60"/>
  <c r="W60"/>
  <c r="V60"/>
  <c r="U60"/>
  <c r="T60"/>
  <c r="S60"/>
  <c r="R60"/>
  <c r="Q60"/>
  <c r="P60"/>
  <c r="O60"/>
  <c r="N60"/>
  <c r="L60"/>
  <c r="K60"/>
  <c r="J60"/>
  <c r="I60"/>
  <c r="H60"/>
  <c r="H28"/>
  <c r="H162"/>
  <c r="H158"/>
  <c r="I162"/>
  <c r="K162"/>
  <c r="L162"/>
  <c r="N162"/>
  <c r="O162"/>
  <c r="Q162"/>
  <c r="R162"/>
  <c r="T162"/>
  <c r="U162"/>
  <c r="W162"/>
  <c r="X162"/>
  <c r="Z162"/>
  <c r="AA162"/>
  <c r="AB162"/>
  <c r="AC162"/>
  <c r="AD162"/>
  <c r="AF162"/>
  <c r="AG162"/>
  <c r="AH162"/>
  <c r="AI162"/>
  <c r="AJ162"/>
  <c r="AL162"/>
  <c r="AM162"/>
  <c r="AO162"/>
  <c r="AP162"/>
  <c r="I158"/>
  <c r="L158"/>
  <c r="N158"/>
  <c r="O158"/>
  <c r="Q158"/>
  <c r="R158"/>
  <c r="T158"/>
  <c r="T145" s="1"/>
  <c r="T18" s="1"/>
  <c r="U158"/>
  <c r="W158"/>
  <c r="W145" s="1"/>
  <c r="X158"/>
  <c r="Z158"/>
  <c r="AA158"/>
  <c r="AC158"/>
  <c r="AD158"/>
  <c r="AF158"/>
  <c r="AG158"/>
  <c r="AH158"/>
  <c r="AI158"/>
  <c r="AJ158"/>
  <c r="AL158"/>
  <c r="AM158"/>
  <c r="AO158"/>
  <c r="AP158"/>
  <c r="F161"/>
  <c r="I28"/>
  <c r="K28"/>
  <c r="L28"/>
  <c r="N28"/>
  <c r="O28"/>
  <c r="P28"/>
  <c r="Q28"/>
  <c r="R28"/>
  <c r="T28"/>
  <c r="U28"/>
  <c r="W28"/>
  <c r="X28"/>
  <c r="Y28"/>
  <c r="AA28"/>
  <c r="AB28"/>
  <c r="AD28"/>
  <c r="AF28"/>
  <c r="AG28"/>
  <c r="AH28"/>
  <c r="AI28"/>
  <c r="AJ28"/>
  <c r="AL28"/>
  <c r="AM28"/>
  <c r="AO28"/>
  <c r="AP28"/>
  <c r="E31"/>
  <c r="F31"/>
  <c r="I132"/>
  <c r="L132"/>
  <c r="L108" s="1"/>
  <c r="O132"/>
  <c r="O108" s="1"/>
  <c r="P132"/>
  <c r="P108" s="1"/>
  <c r="R132"/>
  <c r="R108" s="1"/>
  <c r="S132"/>
  <c r="S108" s="1"/>
  <c r="U132"/>
  <c r="U108" s="1"/>
  <c r="X132"/>
  <c r="X108" s="1"/>
  <c r="Y132"/>
  <c r="Y108" s="1"/>
  <c r="AA132"/>
  <c r="AA108" s="1"/>
  <c r="AB132"/>
  <c r="AG132"/>
  <c r="AG108" s="1"/>
  <c r="AH132"/>
  <c r="AH108" s="1"/>
  <c r="AJ132"/>
  <c r="AJ108" s="1"/>
  <c r="AK132"/>
  <c r="AK108" s="1"/>
  <c r="AM132"/>
  <c r="AM108" s="1"/>
  <c r="AN132"/>
  <c r="AN108" s="1"/>
  <c r="AP132"/>
  <c r="AP108" s="1"/>
  <c r="H109"/>
  <c r="I133"/>
  <c r="K133"/>
  <c r="K109" s="1"/>
  <c r="L133"/>
  <c r="L109" s="1"/>
  <c r="O133"/>
  <c r="O109" s="1"/>
  <c r="Q133"/>
  <c r="R133"/>
  <c r="R109" s="1"/>
  <c r="U133"/>
  <c r="U109" s="1"/>
  <c r="X133"/>
  <c r="X109" s="1"/>
  <c r="Z133"/>
  <c r="Z109" s="1"/>
  <c r="AA133"/>
  <c r="AA109" s="1"/>
  <c r="AD133"/>
  <c r="AG133"/>
  <c r="AG109" s="1"/>
  <c r="AH133"/>
  <c r="AH109" s="1"/>
  <c r="AJ133"/>
  <c r="AL133"/>
  <c r="AL109" s="1"/>
  <c r="AN133"/>
  <c r="AP133"/>
  <c r="I134"/>
  <c r="L134"/>
  <c r="U134"/>
  <c r="AC134"/>
  <c r="AG134"/>
  <c r="AO134"/>
  <c r="L123"/>
  <c r="N123"/>
  <c r="O123"/>
  <c r="Q123"/>
  <c r="R123"/>
  <c r="T123"/>
  <c r="U123"/>
  <c r="W123"/>
  <c r="X123"/>
  <c r="Z123"/>
  <c r="AA123"/>
  <c r="AC123"/>
  <c r="AD123"/>
  <c r="AF123"/>
  <c r="AG123"/>
  <c r="AH123"/>
  <c r="AI123"/>
  <c r="AJ123"/>
  <c r="AL123"/>
  <c r="AM123"/>
  <c r="AO123"/>
  <c r="AP123"/>
  <c r="H119"/>
  <c r="I119"/>
  <c r="K119"/>
  <c r="L119"/>
  <c r="N119"/>
  <c r="O119"/>
  <c r="Q119"/>
  <c r="R119"/>
  <c r="T119"/>
  <c r="U119"/>
  <c r="W119"/>
  <c r="X119"/>
  <c r="Z119"/>
  <c r="AA119"/>
  <c r="AC119"/>
  <c r="AD119"/>
  <c r="AF119"/>
  <c r="AG119"/>
  <c r="AH119"/>
  <c r="AI119"/>
  <c r="AJ119"/>
  <c r="AL119"/>
  <c r="AM119"/>
  <c r="AO119"/>
  <c r="AP119"/>
  <c r="H111"/>
  <c r="I111"/>
  <c r="K111"/>
  <c r="L111"/>
  <c r="N111"/>
  <c r="O111"/>
  <c r="P111"/>
  <c r="Q111"/>
  <c r="R111"/>
  <c r="T111"/>
  <c r="U111"/>
  <c r="W111"/>
  <c r="X111"/>
  <c r="Z111"/>
  <c r="AA111"/>
  <c r="AC111"/>
  <c r="AD111"/>
  <c r="AF111"/>
  <c r="AG111"/>
  <c r="AH111"/>
  <c r="AI111"/>
  <c r="AJ111"/>
  <c r="AL111"/>
  <c r="AM111"/>
  <c r="AO111"/>
  <c r="AP111"/>
  <c r="H155"/>
  <c r="H142" s="1"/>
  <c r="H15" s="1"/>
  <c r="I155"/>
  <c r="K155"/>
  <c r="K142" s="1"/>
  <c r="K15" s="1"/>
  <c r="L155"/>
  <c r="L142" s="1"/>
  <c r="L15" s="1"/>
  <c r="N155"/>
  <c r="N142" s="1"/>
  <c r="N15" s="1"/>
  <c r="O155"/>
  <c r="O142" s="1"/>
  <c r="O15" s="1"/>
  <c r="P155"/>
  <c r="P142" s="1"/>
  <c r="P15" s="1"/>
  <c r="Q155"/>
  <c r="Q142" s="1"/>
  <c r="Q15" s="1"/>
  <c r="R155"/>
  <c r="R142" s="1"/>
  <c r="R15" s="1"/>
  <c r="S155"/>
  <c r="S142" s="1"/>
  <c r="S15" s="1"/>
  <c r="T142"/>
  <c r="U155"/>
  <c r="U142" s="1"/>
  <c r="U15" s="1"/>
  <c r="V155"/>
  <c r="V142" s="1"/>
  <c r="V15" s="1"/>
  <c r="W155"/>
  <c r="X155"/>
  <c r="X142" s="1"/>
  <c r="X15" s="1"/>
  <c r="Y155"/>
  <c r="Y15" s="1"/>
  <c r="Z142"/>
  <c r="Z15" s="1"/>
  <c r="AA155"/>
  <c r="AA142" s="1"/>
  <c r="AA15" s="1"/>
  <c r="AB155"/>
  <c r="AB142" s="1"/>
  <c r="AB15" s="1"/>
  <c r="AC155"/>
  <c r="AC142" s="1"/>
  <c r="AC15" s="1"/>
  <c r="AF155"/>
  <c r="AF142" s="1"/>
  <c r="AF15" s="1"/>
  <c r="AG155"/>
  <c r="AG142" s="1"/>
  <c r="AG15" s="1"/>
  <c r="AH155"/>
  <c r="AH142" s="1"/>
  <c r="AH15" s="1"/>
  <c r="AI155"/>
  <c r="AI142" s="1"/>
  <c r="AI15" s="1"/>
  <c r="AJ155"/>
  <c r="AJ142" s="1"/>
  <c r="AJ15" s="1"/>
  <c r="AK155"/>
  <c r="AK142" s="1"/>
  <c r="AL155"/>
  <c r="AL142" s="1"/>
  <c r="AL15" s="1"/>
  <c r="AM155"/>
  <c r="AM142" s="1"/>
  <c r="AM15" s="1"/>
  <c r="AN155"/>
  <c r="AN142" s="1"/>
  <c r="AN15" s="1"/>
  <c r="AO155"/>
  <c r="AO142" s="1"/>
  <c r="AO15" s="1"/>
  <c r="AP69"/>
  <c r="H156"/>
  <c r="I156"/>
  <c r="L156"/>
  <c r="N156"/>
  <c r="O156"/>
  <c r="Q156"/>
  <c r="R156"/>
  <c r="T143"/>
  <c r="X143"/>
  <c r="X16" s="1"/>
  <c r="AF143"/>
  <c r="AF16" s="1"/>
  <c r="AG156"/>
  <c r="AH156"/>
  <c r="AJ156"/>
  <c r="AO156"/>
  <c r="S157"/>
  <c r="S144" s="1"/>
  <c r="S17" s="1"/>
  <c r="V157"/>
  <c r="V144" s="1"/>
  <c r="V17" s="1"/>
  <c r="AC157"/>
  <c r="AC144" s="1"/>
  <c r="AC17" s="1"/>
  <c r="AK157"/>
  <c r="AK144" s="1"/>
  <c r="AQ157"/>
  <c r="F82"/>
  <c r="F105" s="1"/>
  <c r="F83"/>
  <c r="F81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F72"/>
  <c r="AG72"/>
  <c r="AH72"/>
  <c r="AI72"/>
  <c r="AJ72"/>
  <c r="AK72"/>
  <c r="AL72"/>
  <c r="AM72"/>
  <c r="AN72"/>
  <c r="AO72"/>
  <c r="AP72"/>
  <c r="AQ72"/>
  <c r="I69"/>
  <c r="R69"/>
  <c r="Z69"/>
  <c r="AH69"/>
  <c r="L71"/>
  <c r="AJ71"/>
  <c r="H56"/>
  <c r="I56"/>
  <c r="J56"/>
  <c r="K56"/>
  <c r="L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E58"/>
  <c r="F58"/>
  <c r="E59"/>
  <c r="F59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F52"/>
  <c r="AG52"/>
  <c r="AH52"/>
  <c r="AI52"/>
  <c r="AJ52"/>
  <c r="AK52"/>
  <c r="AL52"/>
  <c r="AM52"/>
  <c r="AN52"/>
  <c r="AO52"/>
  <c r="AP52"/>
  <c r="AQ52"/>
  <c r="E54"/>
  <c r="E66" s="1"/>
  <c r="E137" s="1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F48"/>
  <c r="AG48"/>
  <c r="AH48"/>
  <c r="AI48"/>
  <c r="AJ48"/>
  <c r="AK48"/>
  <c r="AL48"/>
  <c r="AM48"/>
  <c r="AN48"/>
  <c r="AO48"/>
  <c r="AP48"/>
  <c r="AQ48"/>
  <c r="E51"/>
  <c r="F51"/>
  <c r="H44"/>
  <c r="I44"/>
  <c r="J44"/>
  <c r="K44"/>
  <c r="L44"/>
  <c r="N44"/>
  <c r="O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AJ44"/>
  <c r="AK44"/>
  <c r="AL44"/>
  <c r="AM44"/>
  <c r="AN44"/>
  <c r="AO44"/>
  <c r="AP44"/>
  <c r="E47"/>
  <c r="F47"/>
  <c r="H40"/>
  <c r="I40"/>
  <c r="J40"/>
  <c r="K40"/>
  <c r="L40"/>
  <c r="N40"/>
  <c r="O40"/>
  <c r="P40"/>
  <c r="Q40"/>
  <c r="R40"/>
  <c r="S40"/>
  <c r="T40"/>
  <c r="U40"/>
  <c r="W40"/>
  <c r="Y40"/>
  <c r="Z40"/>
  <c r="AA40"/>
  <c r="AC40"/>
  <c r="AD40"/>
  <c r="AF40"/>
  <c r="AG40"/>
  <c r="AH40"/>
  <c r="AI40"/>
  <c r="AJ40"/>
  <c r="AL40"/>
  <c r="AM40"/>
  <c r="AN40"/>
  <c r="AO40"/>
  <c r="AP40"/>
  <c r="F42"/>
  <c r="E43"/>
  <c r="F43"/>
  <c r="H36"/>
  <c r="I36"/>
  <c r="J36"/>
  <c r="K36"/>
  <c r="L36"/>
  <c r="N36"/>
  <c r="O36"/>
  <c r="P36"/>
  <c r="Q36"/>
  <c r="R36"/>
  <c r="S36"/>
  <c r="T36"/>
  <c r="U36"/>
  <c r="W36"/>
  <c r="X36"/>
  <c r="Z36"/>
  <c r="AA36"/>
  <c r="AC36"/>
  <c r="AD36"/>
  <c r="AF36"/>
  <c r="AG36"/>
  <c r="AH36"/>
  <c r="AI36"/>
  <c r="AJ36"/>
  <c r="AL36"/>
  <c r="AM36"/>
  <c r="AO36"/>
  <c r="AP36"/>
  <c r="E39"/>
  <c r="F39"/>
  <c r="H27"/>
  <c r="P27"/>
  <c r="T27"/>
  <c r="X27"/>
  <c r="AB27"/>
  <c r="F77"/>
  <c r="F104" s="1"/>
  <c r="F114"/>
  <c r="F120"/>
  <c r="F122"/>
  <c r="F124"/>
  <c r="AJ143" l="1"/>
  <c r="AJ16" s="1"/>
  <c r="AG143"/>
  <c r="AG16" s="1"/>
  <c r="R143"/>
  <c r="R16" s="1"/>
  <c r="L143"/>
  <c r="L16" s="1"/>
  <c r="AO136"/>
  <c r="AO64"/>
  <c r="F134"/>
  <c r="AO16"/>
  <c r="AH143"/>
  <c r="AH16" s="1"/>
  <c r="Q143"/>
  <c r="Q16" s="1"/>
  <c r="N143"/>
  <c r="N16" s="1"/>
  <c r="I143"/>
  <c r="I16" s="1"/>
  <c r="AM147"/>
  <c r="AM20" s="1"/>
  <c r="AM150"/>
  <c r="F132"/>
  <c r="AT158"/>
  <c r="F80"/>
  <c r="F156"/>
  <c r="AS28"/>
  <c r="Z64"/>
  <c r="Z24" s="1"/>
  <c r="W64"/>
  <c r="AA138"/>
  <c r="AA150"/>
  <c r="AA147"/>
  <c r="X150"/>
  <c r="X147"/>
  <c r="Z138"/>
  <c r="AQ134"/>
  <c r="AO138"/>
  <c r="AA26"/>
  <c r="AA16"/>
  <c r="F154"/>
  <c r="AC143"/>
  <c r="AL64"/>
  <c r="AL24" s="1"/>
  <c r="AS60"/>
  <c r="U152"/>
  <c r="AT66"/>
  <c r="Y16"/>
  <c r="W142"/>
  <c r="W15" s="1"/>
  <c r="W10" s="1"/>
  <c r="AS155"/>
  <c r="AS111"/>
  <c r="AS119"/>
  <c r="AS133"/>
  <c r="F143"/>
  <c r="F16" s="1"/>
  <c r="N109"/>
  <c r="N137"/>
  <c r="AS142"/>
  <c r="AS162"/>
  <c r="T15"/>
  <c r="T16"/>
  <c r="T11" s="1"/>
  <c r="I142"/>
  <c r="I109"/>
  <c r="J109" s="1"/>
  <c r="AT133"/>
  <c r="J162"/>
  <c r="AT162"/>
  <c r="H138"/>
  <c r="AS67"/>
  <c r="AS36"/>
  <c r="AS40"/>
  <c r="AS44"/>
  <c r="AS48"/>
  <c r="AS52"/>
  <c r="AS56"/>
  <c r="AS72"/>
  <c r="AT111"/>
  <c r="AT28"/>
  <c r="AT65"/>
  <c r="AT123"/>
  <c r="I108"/>
  <c r="AT108" s="1"/>
  <c r="AT132"/>
  <c r="AT36"/>
  <c r="AT40"/>
  <c r="AT44"/>
  <c r="AT48"/>
  <c r="AT52"/>
  <c r="AT56"/>
  <c r="AT72"/>
  <c r="AT119"/>
  <c r="AT60"/>
  <c r="AT67"/>
  <c r="U143"/>
  <c r="P162"/>
  <c r="V133"/>
  <c r="V109" s="1"/>
  <c r="E26"/>
  <c r="G82"/>
  <c r="G105"/>
  <c r="J119"/>
  <c r="O143"/>
  <c r="O16" s="1"/>
  <c r="P156"/>
  <c r="Q137"/>
  <c r="AO150"/>
  <c r="AO145" s="1"/>
  <c r="J28"/>
  <c r="Y60"/>
  <c r="F66"/>
  <c r="F106"/>
  <c r="F103" s="1"/>
  <c r="F141" s="1"/>
  <c r="F14" s="1"/>
  <c r="E106"/>
  <c r="E76"/>
  <c r="AB126"/>
  <c r="H143"/>
  <c r="H16" s="1"/>
  <c r="V134"/>
  <c r="F76"/>
  <c r="G80"/>
  <c r="AE68"/>
  <c r="AC68"/>
  <c r="J158"/>
  <c r="AB108"/>
  <c r="F108"/>
  <c r="G42"/>
  <c r="F60"/>
  <c r="AO157"/>
  <c r="AO144" s="1"/>
  <c r="AO17" s="1"/>
  <c r="AM157"/>
  <c r="AM144" s="1"/>
  <c r="AM17" s="1"/>
  <c r="AI157"/>
  <c r="AI144" s="1"/>
  <c r="AI17" s="1"/>
  <c r="AG157"/>
  <c r="AG144" s="1"/>
  <c r="AG17" s="1"/>
  <c r="AB157"/>
  <c r="AB144" s="1"/>
  <c r="AB17" s="1"/>
  <c r="Z157"/>
  <c r="Z144" s="1"/>
  <c r="Z17" s="1"/>
  <c r="X157"/>
  <c r="X144" s="1"/>
  <c r="X17" s="1"/>
  <c r="T157"/>
  <c r="R157"/>
  <c r="R144" s="1"/>
  <c r="R17" s="1"/>
  <c r="P157"/>
  <c r="P144" s="1"/>
  <c r="P17" s="1"/>
  <c r="N157"/>
  <c r="N144" s="1"/>
  <c r="N17" s="1"/>
  <c r="K157"/>
  <c r="K144" s="1"/>
  <c r="K17" s="1"/>
  <c r="H157"/>
  <c r="H144" s="1"/>
  <c r="H17" s="1"/>
  <c r="AP157"/>
  <c r="AP144" s="1"/>
  <c r="AP17" s="1"/>
  <c r="AN157"/>
  <c r="AN144" s="1"/>
  <c r="AN17" s="1"/>
  <c r="AL157"/>
  <c r="AL144" s="1"/>
  <c r="AL17" s="1"/>
  <c r="AJ157"/>
  <c r="AJ144" s="1"/>
  <c r="AJ17" s="1"/>
  <c r="AH157"/>
  <c r="AH144" s="1"/>
  <c r="AH17" s="1"/>
  <c r="AF157"/>
  <c r="AF144" s="1"/>
  <c r="AF17" s="1"/>
  <c r="AA157"/>
  <c r="AA144" s="1"/>
  <c r="AA17" s="1"/>
  <c r="Y157"/>
  <c r="Y17" s="1"/>
  <c r="W157"/>
  <c r="W144" s="1"/>
  <c r="W17" s="1"/>
  <c r="U157"/>
  <c r="U144" s="1"/>
  <c r="U17" s="1"/>
  <c r="Q157"/>
  <c r="Q144" s="1"/>
  <c r="Q17" s="1"/>
  <c r="O157"/>
  <c r="O144" s="1"/>
  <c r="O17" s="1"/>
  <c r="L157"/>
  <c r="L144" s="1"/>
  <c r="L17" s="1"/>
  <c r="I157"/>
  <c r="Q138"/>
  <c r="E162"/>
  <c r="V66"/>
  <c r="V26" s="1"/>
  <c r="M161"/>
  <c r="AQ162"/>
  <c r="M165"/>
  <c r="AK162"/>
  <c r="AB158"/>
  <c r="V158"/>
  <c r="G163"/>
  <c r="AQ28"/>
  <c r="AK28"/>
  <c r="K147"/>
  <c r="K20" s="1"/>
  <c r="AQ36"/>
  <c r="AQ66"/>
  <c r="AK66"/>
  <c r="AQ123"/>
  <c r="AK123"/>
  <c r="AQ119"/>
  <c r="I131"/>
  <c r="AQ111"/>
  <c r="AP109"/>
  <c r="AQ133"/>
  <c r="AK111"/>
  <c r="T71"/>
  <c r="AF70"/>
  <c r="AB71"/>
  <c r="K156"/>
  <c r="AP155"/>
  <c r="AP156"/>
  <c r="AQ158"/>
  <c r="J125"/>
  <c r="AK36"/>
  <c r="AE119"/>
  <c r="Y119"/>
  <c r="AE123"/>
  <c r="AB134"/>
  <c r="AB110" s="1"/>
  <c r="AK133"/>
  <c r="AK119"/>
  <c r="AN28"/>
  <c r="AE158"/>
  <c r="S158"/>
  <c r="AN66"/>
  <c r="AN64" s="1"/>
  <c r="J66"/>
  <c r="AI138"/>
  <c r="AK134"/>
  <c r="AN36"/>
  <c r="AE111"/>
  <c r="AB119"/>
  <c r="AB123"/>
  <c r="G159"/>
  <c r="AK158"/>
  <c r="AM143"/>
  <c r="AN119"/>
  <c r="AN111"/>
  <c r="AN109"/>
  <c r="AN158"/>
  <c r="AN162"/>
  <c r="AM138"/>
  <c r="AN123"/>
  <c r="AI156"/>
  <c r="AK70"/>
  <c r="J160"/>
  <c r="P134"/>
  <c r="AE162"/>
  <c r="M162"/>
  <c r="Y134"/>
  <c r="Y110" s="1"/>
  <c r="AE40"/>
  <c r="AD157"/>
  <c r="AD109"/>
  <c r="AE133"/>
  <c r="M121"/>
  <c r="V40"/>
  <c r="S119"/>
  <c r="Y162"/>
  <c r="V162"/>
  <c r="S162"/>
  <c r="AE66"/>
  <c r="AB66"/>
  <c r="Y66"/>
  <c r="AE65"/>
  <c r="AB65"/>
  <c r="AB146" s="1"/>
  <c r="AD156"/>
  <c r="AD155"/>
  <c r="AT155" s="1"/>
  <c r="AD27"/>
  <c r="AD134"/>
  <c r="AE134" s="1"/>
  <c r="AE36"/>
  <c r="V36"/>
  <c r="S134"/>
  <c r="S110" s="1"/>
  <c r="G61"/>
  <c r="Y156"/>
  <c r="Y133"/>
  <c r="AB156"/>
  <c r="AB143" s="1"/>
  <c r="AB16" s="1"/>
  <c r="AB133"/>
  <c r="AB109" s="1"/>
  <c r="P66"/>
  <c r="P26" s="1"/>
  <c r="P133"/>
  <c r="P109" s="1"/>
  <c r="S143"/>
  <c r="S156"/>
  <c r="V143"/>
  <c r="V156"/>
  <c r="G121"/>
  <c r="Y123"/>
  <c r="Y158"/>
  <c r="G164"/>
  <c r="E60"/>
  <c r="V111"/>
  <c r="V123"/>
  <c r="X70"/>
  <c r="S123"/>
  <c r="S133"/>
  <c r="S109" s="1"/>
  <c r="S66"/>
  <c r="S26" s="1"/>
  <c r="P158"/>
  <c r="P123"/>
  <c r="G161"/>
  <c r="J111"/>
  <c r="J133"/>
  <c r="G165"/>
  <c r="M133"/>
  <c r="J161"/>
  <c r="J164"/>
  <c r="H71"/>
  <c r="AJ70"/>
  <c r="AN71"/>
  <c r="AF71"/>
  <c r="X71"/>
  <c r="P71"/>
  <c r="J70"/>
  <c r="AL69"/>
  <c r="AD69"/>
  <c r="V69"/>
  <c r="N69"/>
  <c r="E67"/>
  <c r="E153" s="1"/>
  <c r="E148" s="1"/>
  <c r="F67"/>
  <c r="H131"/>
  <c r="H123"/>
  <c r="J123" s="1"/>
  <c r="E27"/>
  <c r="M30"/>
  <c r="AP71"/>
  <c r="AL71"/>
  <c r="AH71"/>
  <c r="AD71"/>
  <c r="Z71"/>
  <c r="V71"/>
  <c r="R71"/>
  <c r="N71"/>
  <c r="L70"/>
  <c r="H70"/>
  <c r="AN69"/>
  <c r="AJ69"/>
  <c r="AF69"/>
  <c r="AB69"/>
  <c r="X69"/>
  <c r="T69"/>
  <c r="P69"/>
  <c r="K69"/>
  <c r="M109"/>
  <c r="AP64"/>
  <c r="AJ64"/>
  <c r="AJ150" s="1"/>
  <c r="AH64"/>
  <c r="AH150" s="1"/>
  <c r="AH145" s="1"/>
  <c r="AH18" s="1"/>
  <c r="AF64"/>
  <c r="AF24" s="1"/>
  <c r="AD64"/>
  <c r="Z145"/>
  <c r="X64"/>
  <c r="X24" s="1"/>
  <c r="V64"/>
  <c r="T64"/>
  <c r="R64"/>
  <c r="R150" s="1"/>
  <c r="M60"/>
  <c r="K64"/>
  <c r="K24" s="1"/>
  <c r="AP131"/>
  <c r="AP107" s="1"/>
  <c r="AL131"/>
  <c r="AJ131"/>
  <c r="AH131"/>
  <c r="AH107" s="1"/>
  <c r="AF131"/>
  <c r="AF107" s="1"/>
  <c r="Z131"/>
  <c r="X131"/>
  <c r="T131"/>
  <c r="R131"/>
  <c r="N131"/>
  <c r="M111"/>
  <c r="M119"/>
  <c r="M28"/>
  <c r="K137"/>
  <c r="AQ148"/>
  <c r="AO153"/>
  <c r="AO148" s="1"/>
  <c r="AO21" s="1"/>
  <c r="AM153"/>
  <c r="AM148" s="1"/>
  <c r="AK153"/>
  <c r="AK148" s="1"/>
  <c r="AI153"/>
  <c r="AI148" s="1"/>
  <c r="AI21" s="1"/>
  <c r="AI12" s="1"/>
  <c r="AG138"/>
  <c r="AG153"/>
  <c r="AG148" s="1"/>
  <c r="AG21" s="1"/>
  <c r="AC138"/>
  <c r="AC153"/>
  <c r="AC148" s="1"/>
  <c r="AC21" s="1"/>
  <c r="AC12" s="1"/>
  <c r="AA153"/>
  <c r="AA148" s="1"/>
  <c r="Y153"/>
  <c r="W138"/>
  <c r="W153"/>
  <c r="W148" s="1"/>
  <c r="W21" s="1"/>
  <c r="W12" s="1"/>
  <c r="U138"/>
  <c r="U153"/>
  <c r="U148" s="1"/>
  <c r="S153"/>
  <c r="Q153"/>
  <c r="Q148" s="1"/>
  <c r="Q21" s="1"/>
  <c r="Q12" s="1"/>
  <c r="O138"/>
  <c r="O153"/>
  <c r="O148" s="1"/>
  <c r="O21" s="1"/>
  <c r="L138"/>
  <c r="L153"/>
  <c r="L148" s="1"/>
  <c r="H153"/>
  <c r="H148" s="1"/>
  <c r="H21" s="1"/>
  <c r="H12" s="1"/>
  <c r="AO137"/>
  <c r="AM137"/>
  <c r="AI137"/>
  <c r="AG137"/>
  <c r="AG152"/>
  <c r="AG147" s="1"/>
  <c r="AG20" s="1"/>
  <c r="AG11" s="1"/>
  <c r="AC137"/>
  <c r="AC147"/>
  <c r="AC20" s="1"/>
  <c r="AA137"/>
  <c r="W20"/>
  <c r="W11" s="1"/>
  <c r="U137"/>
  <c r="Q147"/>
  <c r="O137"/>
  <c r="L137"/>
  <c r="I26"/>
  <c r="I137"/>
  <c r="AO19"/>
  <c r="AO10" s="1"/>
  <c r="AM136"/>
  <c r="AM146"/>
  <c r="AM19" s="1"/>
  <c r="AM10" s="1"/>
  <c r="AK136"/>
  <c r="AK146"/>
  <c r="AI136"/>
  <c r="AI146"/>
  <c r="AI19" s="1"/>
  <c r="AI10" s="1"/>
  <c r="AG136"/>
  <c r="AG146"/>
  <c r="AG19" s="1"/>
  <c r="AG10" s="1"/>
  <c r="AC136"/>
  <c r="AC146"/>
  <c r="AC19" s="1"/>
  <c r="AC10" s="1"/>
  <c r="AA136"/>
  <c r="AA146"/>
  <c r="AA19" s="1"/>
  <c r="Y136"/>
  <c r="W136"/>
  <c r="U136"/>
  <c r="S136"/>
  <c r="S151"/>
  <c r="S146" s="1"/>
  <c r="S19" s="1"/>
  <c r="S10" s="1"/>
  <c r="Q136"/>
  <c r="O136"/>
  <c r="O151"/>
  <c r="L25"/>
  <c r="L136"/>
  <c r="L151"/>
  <c r="I136"/>
  <c r="I151"/>
  <c r="AP138"/>
  <c r="AP153"/>
  <c r="AP148" s="1"/>
  <c r="AP21" s="1"/>
  <c r="AN153"/>
  <c r="AL138"/>
  <c r="AL153"/>
  <c r="AL148" s="1"/>
  <c r="AL21" s="1"/>
  <c r="AJ138"/>
  <c r="AJ153"/>
  <c r="AJ148" s="1"/>
  <c r="AJ21" s="1"/>
  <c r="AH138"/>
  <c r="AH153"/>
  <c r="AH148" s="1"/>
  <c r="AH21" s="1"/>
  <c r="AF138"/>
  <c r="AF153"/>
  <c r="AF148" s="1"/>
  <c r="AF21" s="1"/>
  <c r="AF12" s="1"/>
  <c r="AD153"/>
  <c r="AB153"/>
  <c r="Z153"/>
  <c r="X138"/>
  <c r="X153"/>
  <c r="X148" s="1"/>
  <c r="V153"/>
  <c r="T153"/>
  <c r="R138"/>
  <c r="R153"/>
  <c r="R148" s="1"/>
  <c r="P153"/>
  <c r="N138"/>
  <c r="N153"/>
  <c r="N148" s="1"/>
  <c r="K153"/>
  <c r="K148" s="1"/>
  <c r="K21" s="1"/>
  <c r="I138"/>
  <c r="I153"/>
  <c r="AP137"/>
  <c r="AP152"/>
  <c r="AJ137"/>
  <c r="AH137"/>
  <c r="AH152"/>
  <c r="AH147" s="1"/>
  <c r="AH20" s="1"/>
  <c r="AH11" s="1"/>
  <c r="AF137"/>
  <c r="AF20"/>
  <c r="AF11" s="1"/>
  <c r="AD137"/>
  <c r="Z137"/>
  <c r="Z11"/>
  <c r="X137"/>
  <c r="R137"/>
  <c r="R152"/>
  <c r="N64"/>
  <c r="H137"/>
  <c r="AP136"/>
  <c r="AQ136" s="1"/>
  <c r="AP146"/>
  <c r="AP19" s="1"/>
  <c r="AN136"/>
  <c r="AN146"/>
  <c r="AN19" s="1"/>
  <c r="AN10" s="1"/>
  <c r="AL146"/>
  <c r="AL19" s="1"/>
  <c r="AL10" s="1"/>
  <c r="AJ136"/>
  <c r="AJ146"/>
  <c r="AJ19" s="1"/>
  <c r="AJ10" s="1"/>
  <c r="AH136"/>
  <c r="AH146"/>
  <c r="AH19" s="1"/>
  <c r="AH10" s="1"/>
  <c r="AF136"/>
  <c r="AF146"/>
  <c r="AD136"/>
  <c r="AE136" s="1"/>
  <c r="Z136"/>
  <c r="Z146"/>
  <c r="Z19" s="1"/>
  <c r="Z10" s="1"/>
  <c r="X136"/>
  <c r="V136"/>
  <c r="V151"/>
  <c r="V146" s="1"/>
  <c r="V19" s="1"/>
  <c r="V10" s="1"/>
  <c r="R136"/>
  <c r="R151"/>
  <c r="R146" s="1"/>
  <c r="R19" s="1"/>
  <c r="R10" s="1"/>
  <c r="P136"/>
  <c r="P151"/>
  <c r="P146" s="1"/>
  <c r="P19" s="1"/>
  <c r="N136"/>
  <c r="K136"/>
  <c r="H136"/>
  <c r="L64"/>
  <c r="I64"/>
  <c r="AG154"/>
  <c r="AG141" s="1"/>
  <c r="AC154"/>
  <c r="AC141" s="1"/>
  <c r="Q154"/>
  <c r="Q141" s="1"/>
  <c r="Q14" s="1"/>
  <c r="O154"/>
  <c r="O141" s="1"/>
  <c r="O14" s="1"/>
  <c r="H154"/>
  <c r="M65"/>
  <c r="L27"/>
  <c r="J71"/>
  <c r="AH70"/>
  <c r="AD70"/>
  <c r="R70"/>
  <c r="N70"/>
  <c r="AO69"/>
  <c r="AM69"/>
  <c r="AK69"/>
  <c r="AI69"/>
  <c r="AG69"/>
  <c r="AC69"/>
  <c r="AA69"/>
  <c r="Y69"/>
  <c r="W69"/>
  <c r="U69"/>
  <c r="S69"/>
  <c r="Q69"/>
  <c r="O69"/>
  <c r="L69"/>
  <c r="J69"/>
  <c r="H69"/>
  <c r="AO131"/>
  <c r="AM131"/>
  <c r="AM107" s="1"/>
  <c r="AG131"/>
  <c r="AG107" s="1"/>
  <c r="AC131"/>
  <c r="AC107" s="1"/>
  <c r="AA131"/>
  <c r="AA107" s="1"/>
  <c r="W131"/>
  <c r="W107" s="1"/>
  <c r="U131"/>
  <c r="U107" s="1"/>
  <c r="Q131"/>
  <c r="Q107" s="1"/>
  <c r="O131"/>
  <c r="O107" s="1"/>
  <c r="AM64"/>
  <c r="AI64"/>
  <c r="AG64"/>
  <c r="AC64"/>
  <c r="AA64"/>
  <c r="AB64" s="1"/>
  <c r="U64"/>
  <c r="Q64"/>
  <c r="O64"/>
  <c r="J64"/>
  <c r="H64"/>
  <c r="H135" s="1"/>
  <c r="AJ154"/>
  <c r="AJ141" s="1"/>
  <c r="AH154"/>
  <c r="AH141" s="1"/>
  <c r="AF154"/>
  <c r="AF141" s="1"/>
  <c r="AF14" s="1"/>
  <c r="Z14"/>
  <c r="T141"/>
  <c r="N154"/>
  <c r="N141" s="1"/>
  <c r="N14" s="1"/>
  <c r="K154"/>
  <c r="K141" s="1"/>
  <c r="K14" s="1"/>
  <c r="I154"/>
  <c r="I141" s="1"/>
  <c r="I14" s="1"/>
  <c r="M66"/>
  <c r="L131"/>
  <c r="K158"/>
  <c r="M158" s="1"/>
  <c r="G160"/>
  <c r="AO27"/>
  <c r="AM27"/>
  <c r="AI27"/>
  <c r="AG27"/>
  <c r="AC27"/>
  <c r="AA27"/>
  <c r="Y27"/>
  <c r="W27"/>
  <c r="U27"/>
  <c r="S27"/>
  <c r="Q27"/>
  <c r="O27"/>
  <c r="K27"/>
  <c r="I27"/>
  <c r="G46"/>
  <c r="E157"/>
  <c r="E144" s="1"/>
  <c r="E17" s="1"/>
  <c r="AQ71"/>
  <c r="AO71"/>
  <c r="AM71"/>
  <c r="AK71"/>
  <c r="AI71"/>
  <c r="AG71"/>
  <c r="AC71"/>
  <c r="AA71"/>
  <c r="Y71"/>
  <c r="W71"/>
  <c r="U71"/>
  <c r="S71"/>
  <c r="Q71"/>
  <c r="O71"/>
  <c r="K71"/>
  <c r="I71"/>
  <c r="F158"/>
  <c r="F162"/>
  <c r="F111"/>
  <c r="AM70"/>
  <c r="AI70"/>
  <c r="AG70"/>
  <c r="AC70"/>
  <c r="AA70"/>
  <c r="U70"/>
  <c r="Q70"/>
  <c r="O70"/>
  <c r="I70"/>
  <c r="G38"/>
  <c r="F119"/>
  <c r="AO110"/>
  <c r="AM110"/>
  <c r="AG110"/>
  <c r="AC110"/>
  <c r="AA110"/>
  <c r="W110"/>
  <c r="U110"/>
  <c r="Q110"/>
  <c r="O110"/>
  <c r="I110"/>
  <c r="AP110"/>
  <c r="AL110"/>
  <c r="AJ110"/>
  <c r="AH110"/>
  <c r="AF110"/>
  <c r="Z110"/>
  <c r="X110"/>
  <c r="T110"/>
  <c r="R110"/>
  <c r="N110"/>
  <c r="L110"/>
  <c r="H110"/>
  <c r="E158"/>
  <c r="AO109"/>
  <c r="Q109"/>
  <c r="H25"/>
  <c r="I25"/>
  <c r="K25"/>
  <c r="N25"/>
  <c r="O25"/>
  <c r="P25"/>
  <c r="Q25"/>
  <c r="S25"/>
  <c r="U25"/>
  <c r="U151" s="1"/>
  <c r="U150" s="1"/>
  <c r="V25"/>
  <c r="W25"/>
  <c r="X25"/>
  <c r="Y25"/>
  <c r="Z25"/>
  <c r="AA25"/>
  <c r="AC25"/>
  <c r="AD25"/>
  <c r="AF25"/>
  <c r="AG25"/>
  <c r="AH25"/>
  <c r="AI25"/>
  <c r="AJ25"/>
  <c r="AL25"/>
  <c r="AM25"/>
  <c r="AN25"/>
  <c r="AO25"/>
  <c r="AP25"/>
  <c r="L26"/>
  <c r="O26"/>
  <c r="R26"/>
  <c r="U26"/>
  <c r="X26"/>
  <c r="AG26"/>
  <c r="AH26"/>
  <c r="AJ26"/>
  <c r="AK26" s="1"/>
  <c r="AM26"/>
  <c r="AN26" s="1"/>
  <c r="AP26"/>
  <c r="AQ26" s="1"/>
  <c r="E29"/>
  <c r="F29"/>
  <c r="E37"/>
  <c r="E36" s="1"/>
  <c r="F37"/>
  <c r="E41"/>
  <c r="E40" s="1"/>
  <c r="F41"/>
  <c r="E44"/>
  <c r="F45"/>
  <c r="E49"/>
  <c r="F49"/>
  <c r="E53"/>
  <c r="E52" s="1"/>
  <c r="F53"/>
  <c r="E57"/>
  <c r="E56" s="1"/>
  <c r="F57"/>
  <c r="E80"/>
  <c r="G113"/>
  <c r="E114"/>
  <c r="E120"/>
  <c r="E122"/>
  <c r="E124"/>
  <c r="E119" l="1"/>
  <c r="E132"/>
  <c r="E108" s="1"/>
  <c r="K143"/>
  <c r="K16" s="1"/>
  <c r="E134"/>
  <c r="E110" s="1"/>
  <c r="Y14"/>
  <c r="F138"/>
  <c r="AT156"/>
  <c r="F70"/>
  <c r="AT152"/>
  <c r="AI147"/>
  <c r="AI20" s="1"/>
  <c r="Z148"/>
  <c r="Z21" s="1"/>
  <c r="Z12" s="1"/>
  <c r="F153"/>
  <c r="F148" s="1"/>
  <c r="F26"/>
  <c r="F137"/>
  <c r="Z18"/>
  <c r="N135"/>
  <c r="AJ14"/>
  <c r="AH14"/>
  <c r="AH9" s="1"/>
  <c r="AH130"/>
  <c r="AH127" s="1"/>
  <c r="AG14"/>
  <c r="AC16"/>
  <c r="AC11" s="1"/>
  <c r="AT70"/>
  <c r="AO18"/>
  <c r="AI150"/>
  <c r="AL145"/>
  <c r="AL18" s="1"/>
  <c r="AO135"/>
  <c r="AC14"/>
  <c r="AD138"/>
  <c r="AT138" s="1"/>
  <c r="O12"/>
  <c r="Y143"/>
  <c r="AS109"/>
  <c r="AT71"/>
  <c r="F65"/>
  <c r="E48"/>
  <c r="E65"/>
  <c r="E136" s="1"/>
  <c r="AT27"/>
  <c r="W14"/>
  <c r="T144"/>
  <c r="AS157"/>
  <c r="U146"/>
  <c r="U19" s="1"/>
  <c r="U10" s="1"/>
  <c r="AS158"/>
  <c r="T148"/>
  <c r="V148" s="1"/>
  <c r="V21" s="1"/>
  <c r="V12" s="1"/>
  <c r="AS153"/>
  <c r="O146"/>
  <c r="O150"/>
  <c r="O145" s="1"/>
  <c r="O18" s="1"/>
  <c r="O9" s="1"/>
  <c r="AS152"/>
  <c r="AS136"/>
  <c r="AS151"/>
  <c r="T146"/>
  <c r="T19" s="1"/>
  <c r="T10" s="1"/>
  <c r="AF19"/>
  <c r="AF10" s="1"/>
  <c r="T14"/>
  <c r="T9" s="1"/>
  <c r="AS27"/>
  <c r="AT69"/>
  <c r="I146"/>
  <c r="AT151"/>
  <c r="I15"/>
  <c r="AT25"/>
  <c r="AS69"/>
  <c r="AT26"/>
  <c r="AT137"/>
  <c r="AS71"/>
  <c r="AT109"/>
  <c r="I150"/>
  <c r="AT64"/>
  <c r="I148"/>
  <c r="AT153"/>
  <c r="I107"/>
  <c r="I144"/>
  <c r="AT157"/>
  <c r="AS25"/>
  <c r="AT136"/>
  <c r="AT134"/>
  <c r="Y109"/>
  <c r="U16"/>
  <c r="E21"/>
  <c r="E12" s="1"/>
  <c r="G112"/>
  <c r="E71"/>
  <c r="E103"/>
  <c r="E154" s="1"/>
  <c r="P154"/>
  <c r="P141" s="1"/>
  <c r="P14" s="1"/>
  <c r="P143"/>
  <c r="P16" s="1"/>
  <c r="H141"/>
  <c r="H14" s="1"/>
  <c r="H107"/>
  <c r="H146"/>
  <c r="H19" s="1"/>
  <c r="H10" s="1"/>
  <c r="AI110"/>
  <c r="Z9"/>
  <c r="AI131"/>
  <c r="AI107" s="1"/>
  <c r="AJ24"/>
  <c r="M64"/>
  <c r="G60"/>
  <c r="V70"/>
  <c r="P137"/>
  <c r="K12"/>
  <c r="AH12"/>
  <c r="AG12"/>
  <c r="K146"/>
  <c r="K19" s="1"/>
  <c r="K10" s="1"/>
  <c r="K150"/>
  <c r="K145" s="1"/>
  <c r="K18" s="1"/>
  <c r="K9" s="1"/>
  <c r="N146"/>
  <c r="N19" s="1"/>
  <c r="N150"/>
  <c r="Q146"/>
  <c r="Q19" s="1"/>
  <c r="Q10" s="1"/>
  <c r="O147"/>
  <c r="O20" s="1"/>
  <c r="O11" s="1"/>
  <c r="H20"/>
  <c r="AD110"/>
  <c r="AE110" s="1"/>
  <c r="AQ138"/>
  <c r="AO12"/>
  <c r="AF145"/>
  <c r="AD131"/>
  <c r="AD107" s="1"/>
  <c r="AE107" s="1"/>
  <c r="P138"/>
  <c r="AA10"/>
  <c r="AB19"/>
  <c r="AB10" s="1"/>
  <c r="F68"/>
  <c r="P110"/>
  <c r="G45"/>
  <c r="F44"/>
  <c r="G44" s="1"/>
  <c r="AB136"/>
  <c r="AK110"/>
  <c r="S64"/>
  <c r="S24" s="1"/>
  <c r="T24"/>
  <c r="K11"/>
  <c r="AP147"/>
  <c r="AP20" s="1"/>
  <c r="AQ152"/>
  <c r="AP12"/>
  <c r="AQ21"/>
  <c r="AP150"/>
  <c r="AQ64"/>
  <c r="AE26"/>
  <c r="AQ110"/>
  <c r="AN110"/>
  <c r="AQ109"/>
  <c r="AO107"/>
  <c r="AQ107" s="1"/>
  <c r="AQ131"/>
  <c r="K70"/>
  <c r="M70" s="1"/>
  <c r="Y138"/>
  <c r="P70"/>
  <c r="AB70"/>
  <c r="V137"/>
  <c r="AQ137"/>
  <c r="J138"/>
  <c r="S138"/>
  <c r="AE138"/>
  <c r="AN138"/>
  <c r="AB137"/>
  <c r="AE137"/>
  <c r="AP142"/>
  <c r="AQ155"/>
  <c r="Y137"/>
  <c r="AO154"/>
  <c r="AO141" s="1"/>
  <c r="AO14" s="1"/>
  <c r="AP154"/>
  <c r="AP135"/>
  <c r="AQ156"/>
  <c r="AO20"/>
  <c r="AJ147"/>
  <c r="AK152"/>
  <c r="AJ12"/>
  <c r="AK12" s="1"/>
  <c r="AK21"/>
  <c r="M137"/>
  <c r="AK137"/>
  <c r="AK109"/>
  <c r="AJ145"/>
  <c r="AM141"/>
  <c r="AM16"/>
  <c r="AM11" s="1"/>
  <c r="AN148"/>
  <c r="AK64"/>
  <c r="AN152"/>
  <c r="AJ107"/>
  <c r="AK131"/>
  <c r="AK138"/>
  <c r="AM21"/>
  <c r="AM12" s="1"/>
  <c r="AL12"/>
  <c r="AL107"/>
  <c r="AN107" s="1"/>
  <c r="AN131"/>
  <c r="AI154"/>
  <c r="AI143"/>
  <c r="AK156"/>
  <c r="AD146"/>
  <c r="AD147"/>
  <c r="AE152"/>
  <c r="AD148"/>
  <c r="AD144"/>
  <c r="AE70"/>
  <c r="AE109"/>
  <c r="AD154"/>
  <c r="AE131"/>
  <c r="AE64"/>
  <c r="AD142"/>
  <c r="AD143"/>
  <c r="AT143" s="1"/>
  <c r="AE156"/>
  <c r="V110"/>
  <c r="R154"/>
  <c r="X141"/>
  <c r="Y154"/>
  <c r="Y147"/>
  <c r="Y152"/>
  <c r="U21"/>
  <c r="U12" s="1"/>
  <c r="AB26"/>
  <c r="Y26"/>
  <c r="S70"/>
  <c r="P64"/>
  <c r="P24" s="1"/>
  <c r="AB138"/>
  <c r="Y70"/>
  <c r="AB154"/>
  <c r="AB141" s="1"/>
  <c r="X146"/>
  <c r="R21"/>
  <c r="R12" s="1"/>
  <c r="S148"/>
  <c r="S21" s="1"/>
  <c r="S12" s="1"/>
  <c r="X145"/>
  <c r="U147"/>
  <c r="V152"/>
  <c r="AB152"/>
  <c r="AA21"/>
  <c r="AA12" s="1"/>
  <c r="AB148"/>
  <c r="AB21" s="1"/>
  <c r="AB12" s="1"/>
  <c r="V138"/>
  <c r="Y64"/>
  <c r="Z107"/>
  <c r="AB107" s="1"/>
  <c r="AB131"/>
  <c r="G125"/>
  <c r="X107"/>
  <c r="Y131"/>
  <c r="Y107" s="1"/>
  <c r="X21"/>
  <c r="Y21" s="1"/>
  <c r="Y12" s="1"/>
  <c r="Y148"/>
  <c r="T107"/>
  <c r="V107" s="1"/>
  <c r="V131"/>
  <c r="G66"/>
  <c r="R147"/>
  <c r="R20" s="1"/>
  <c r="R11" s="1"/>
  <c r="S152"/>
  <c r="R145"/>
  <c r="R18" s="1"/>
  <c r="R107"/>
  <c r="S131"/>
  <c r="S107" s="1"/>
  <c r="S137"/>
  <c r="Q20"/>
  <c r="Q11" s="1"/>
  <c r="P152"/>
  <c r="N147"/>
  <c r="N21"/>
  <c r="N12" s="1"/>
  <c r="P12" s="1"/>
  <c r="P148"/>
  <c r="P21" s="1"/>
  <c r="N107"/>
  <c r="P107" s="1"/>
  <c r="P131"/>
  <c r="J134"/>
  <c r="J110"/>
  <c r="J131"/>
  <c r="M136"/>
  <c r="J137"/>
  <c r="L146"/>
  <c r="M151"/>
  <c r="L147"/>
  <c r="M152"/>
  <c r="L21"/>
  <c r="M148"/>
  <c r="G162"/>
  <c r="M156"/>
  <c r="M16"/>
  <c r="F157"/>
  <c r="F144" s="1"/>
  <c r="F17" s="1"/>
  <c r="F131"/>
  <c r="G126"/>
  <c r="I21"/>
  <c r="J148"/>
  <c r="I147"/>
  <c r="J152"/>
  <c r="F21"/>
  <c r="G158"/>
  <c r="M143"/>
  <c r="G30"/>
  <c r="K134"/>
  <c r="M134" s="1"/>
  <c r="K123"/>
  <c r="F123"/>
  <c r="R24"/>
  <c r="V24"/>
  <c r="AD24"/>
  <c r="AH24"/>
  <c r="AP24"/>
  <c r="J24"/>
  <c r="Q135"/>
  <c r="Q150"/>
  <c r="Q145" s="1"/>
  <c r="Q24"/>
  <c r="U135"/>
  <c r="U145"/>
  <c r="U18" s="1"/>
  <c r="U24"/>
  <c r="AC135"/>
  <c r="AC145"/>
  <c r="AC24"/>
  <c r="AG135"/>
  <c r="AG150"/>
  <c r="AG24"/>
  <c r="AO24"/>
  <c r="L154"/>
  <c r="L135"/>
  <c r="L150"/>
  <c r="L24"/>
  <c r="M24" s="1"/>
  <c r="M26"/>
  <c r="R135"/>
  <c r="T135"/>
  <c r="X135"/>
  <c r="Z135"/>
  <c r="AF135"/>
  <c r="AH135"/>
  <c r="AJ135"/>
  <c r="J26"/>
  <c r="H150"/>
  <c r="H145" s="1"/>
  <c r="H24"/>
  <c r="O135"/>
  <c r="O24"/>
  <c r="W135"/>
  <c r="W24"/>
  <c r="Y24" s="1"/>
  <c r="AA135"/>
  <c r="AA24"/>
  <c r="AI135"/>
  <c r="AI145"/>
  <c r="AI24"/>
  <c r="AK24" s="1"/>
  <c r="AM135"/>
  <c r="AM24"/>
  <c r="I135"/>
  <c r="I24"/>
  <c r="N24"/>
  <c r="M25"/>
  <c r="L107"/>
  <c r="F28"/>
  <c r="F56"/>
  <c r="F52"/>
  <c r="F48"/>
  <c r="F40"/>
  <c r="G40" s="1"/>
  <c r="F36"/>
  <c r="G36" s="1"/>
  <c r="F27"/>
  <c r="E123"/>
  <c r="G119"/>
  <c r="E111"/>
  <c r="G111" s="1"/>
  <c r="E28"/>
  <c r="F71"/>
  <c r="AN147" l="1"/>
  <c r="AG145"/>
  <c r="AG18" s="1"/>
  <c r="AG9" s="1"/>
  <c r="AT150"/>
  <c r="F151"/>
  <c r="F146" s="1"/>
  <c r="F19" s="1"/>
  <c r="E131"/>
  <c r="X18"/>
  <c r="AB14"/>
  <c r="AA14"/>
  <c r="AI18"/>
  <c r="AC18"/>
  <c r="AC9" s="1"/>
  <c r="E150"/>
  <c r="AL20"/>
  <c r="W18"/>
  <c r="W9" s="1"/>
  <c r="AS150"/>
  <c r="AO9"/>
  <c r="F25"/>
  <c r="F136"/>
  <c r="AD135"/>
  <c r="AE135" s="1"/>
  <c r="AT147"/>
  <c r="AS147"/>
  <c r="AT142"/>
  <c r="M123"/>
  <c r="AS123"/>
  <c r="G103"/>
  <c r="O19"/>
  <c r="O10" s="1"/>
  <c r="T21"/>
  <c r="AS148"/>
  <c r="AT24"/>
  <c r="AB24"/>
  <c r="AK107"/>
  <c r="AQ147"/>
  <c r="AS146"/>
  <c r="T17"/>
  <c r="T12" s="1"/>
  <c r="AS12" s="1"/>
  <c r="AS144"/>
  <c r="AS134"/>
  <c r="S147"/>
  <c r="S20" s="1"/>
  <c r="AF18"/>
  <c r="AF9" s="1"/>
  <c r="I19"/>
  <c r="AT146"/>
  <c r="AT131"/>
  <c r="I17"/>
  <c r="AT144"/>
  <c r="AT154"/>
  <c r="AT107"/>
  <c r="AT148"/>
  <c r="AT110"/>
  <c r="V16"/>
  <c r="E25"/>
  <c r="G25" s="1"/>
  <c r="J107"/>
  <c r="N10"/>
  <c r="AS10" s="1"/>
  <c r="AS19"/>
  <c r="AS24"/>
  <c r="H18"/>
  <c r="H11"/>
  <c r="P147"/>
  <c r="P20" s="1"/>
  <c r="E64"/>
  <c r="AQ12"/>
  <c r="P135"/>
  <c r="E16"/>
  <c r="E11" s="1"/>
  <c r="F12"/>
  <c r="G12" s="1"/>
  <c r="E138"/>
  <c r="E68"/>
  <c r="AQ135"/>
  <c r="AN12"/>
  <c r="AP145"/>
  <c r="AP18" s="1"/>
  <c r="AQ150"/>
  <c r="AN24"/>
  <c r="AQ24"/>
  <c r="AN20"/>
  <c r="F69"/>
  <c r="AP15"/>
  <c r="AQ142"/>
  <c r="AP16"/>
  <c r="AP141"/>
  <c r="AQ154"/>
  <c r="AO11"/>
  <c r="AQ20"/>
  <c r="AM145"/>
  <c r="AM18" s="1"/>
  <c r="AN18" s="1"/>
  <c r="AN150"/>
  <c r="AJ20"/>
  <c r="AK147"/>
  <c r="AK135"/>
  <c r="X12"/>
  <c r="X20"/>
  <c r="Y20" s="1"/>
  <c r="Y11" s="1"/>
  <c r="AN21"/>
  <c r="AJ18"/>
  <c r="AK145"/>
  <c r="J135"/>
  <c r="AK150"/>
  <c r="AM14"/>
  <c r="G148"/>
  <c r="AI16"/>
  <c r="AK143"/>
  <c r="AI141"/>
  <c r="AK154"/>
  <c r="AD17"/>
  <c r="AD21"/>
  <c r="AT21" s="1"/>
  <c r="AE148"/>
  <c r="AD20"/>
  <c r="AE147"/>
  <c r="AD19"/>
  <c r="AE146"/>
  <c r="AD16"/>
  <c r="AE16" s="1"/>
  <c r="AE143"/>
  <c r="AD15"/>
  <c r="AD145"/>
  <c r="AE150"/>
  <c r="AD141"/>
  <c r="AE154"/>
  <c r="AE24"/>
  <c r="AA20"/>
  <c r="AA11" s="1"/>
  <c r="AB11" s="1"/>
  <c r="AB147"/>
  <c r="AB20" s="1"/>
  <c r="U20"/>
  <c r="U11" s="1"/>
  <c r="V147"/>
  <c r="V20" s="1"/>
  <c r="X19"/>
  <c r="Y146"/>
  <c r="U141"/>
  <c r="V154"/>
  <c r="X14"/>
  <c r="X9" s="1"/>
  <c r="Y141"/>
  <c r="R141"/>
  <c r="S154"/>
  <c r="G21"/>
  <c r="V150"/>
  <c r="AA145"/>
  <c r="AB150"/>
  <c r="F110"/>
  <c r="G110" s="1"/>
  <c r="Y150"/>
  <c r="AB135"/>
  <c r="Y135"/>
  <c r="Y145"/>
  <c r="Y18"/>
  <c r="V145"/>
  <c r="V18" s="1"/>
  <c r="V135"/>
  <c r="S11"/>
  <c r="S150"/>
  <c r="S135"/>
  <c r="Q18"/>
  <c r="Q9" s="1"/>
  <c r="S145"/>
  <c r="S18" s="1"/>
  <c r="N20"/>
  <c r="N11" s="1"/>
  <c r="P11" s="1"/>
  <c r="N145"/>
  <c r="P150"/>
  <c r="G65"/>
  <c r="L145"/>
  <c r="M150"/>
  <c r="F107"/>
  <c r="G20"/>
  <c r="L12"/>
  <c r="M12" s="1"/>
  <c r="M21"/>
  <c r="L20"/>
  <c r="M147"/>
  <c r="L19"/>
  <c r="M146"/>
  <c r="G123"/>
  <c r="G133"/>
  <c r="I145"/>
  <c r="J150"/>
  <c r="L141"/>
  <c r="M154"/>
  <c r="I20"/>
  <c r="J147"/>
  <c r="I12"/>
  <c r="J21"/>
  <c r="G28"/>
  <c r="G134"/>
  <c r="G152"/>
  <c r="F155"/>
  <c r="E141"/>
  <c r="E14" s="1"/>
  <c r="E142"/>
  <c r="E15" s="1"/>
  <c r="E10" s="1"/>
  <c r="F64"/>
  <c r="K131"/>
  <c r="AS131" s="1"/>
  <c r="K138"/>
  <c r="K110"/>
  <c r="M110" s="1"/>
  <c r="G26"/>
  <c r="G109"/>
  <c r="E145" l="1"/>
  <c r="E18" s="1"/>
  <c r="E9" s="1"/>
  <c r="F150"/>
  <c r="AT145"/>
  <c r="P145"/>
  <c r="P18" s="1"/>
  <c r="N18"/>
  <c r="N9" s="1"/>
  <c r="Y9"/>
  <c r="AT135"/>
  <c r="AT20"/>
  <c r="AT15"/>
  <c r="M138"/>
  <c r="AS138"/>
  <c r="F142"/>
  <c r="F15" s="1"/>
  <c r="F10" s="1"/>
  <c r="AS110"/>
  <c r="AS145"/>
  <c r="P10"/>
  <c r="AT19"/>
  <c r="I10"/>
  <c r="AT16"/>
  <c r="AT17"/>
  <c r="J12"/>
  <c r="AT141"/>
  <c r="V11"/>
  <c r="E24"/>
  <c r="G64"/>
  <c r="AS20"/>
  <c r="H9"/>
  <c r="G150"/>
  <c r="P9"/>
  <c r="G131"/>
  <c r="E135"/>
  <c r="G68"/>
  <c r="AN145"/>
  <c r="AQ145"/>
  <c r="AP10"/>
  <c r="AQ10" s="1"/>
  <c r="AP14"/>
  <c r="AQ141"/>
  <c r="AP11"/>
  <c r="AQ11" s="1"/>
  <c r="AQ18"/>
  <c r="G137"/>
  <c r="AM9"/>
  <c r="AK18"/>
  <c r="AJ9"/>
  <c r="X11"/>
  <c r="AJ11"/>
  <c r="AK20"/>
  <c r="G138"/>
  <c r="G147"/>
  <c r="AI14"/>
  <c r="AK141"/>
  <c r="AI11"/>
  <c r="AD10"/>
  <c r="AE10" s="1"/>
  <c r="AE19"/>
  <c r="AD11"/>
  <c r="AE11" s="1"/>
  <c r="AE20"/>
  <c r="AD12"/>
  <c r="AE12" s="1"/>
  <c r="AE21"/>
  <c r="AD14"/>
  <c r="AE141"/>
  <c r="AD18"/>
  <c r="AE18" s="1"/>
  <c r="AE145"/>
  <c r="AA18"/>
  <c r="AA9" s="1"/>
  <c r="AB145"/>
  <c r="R14"/>
  <c r="R9" s="1"/>
  <c r="S9" s="1"/>
  <c r="S141"/>
  <c r="U14"/>
  <c r="V141"/>
  <c r="X10"/>
  <c r="Y19"/>
  <c r="Y10" s="1"/>
  <c r="G70"/>
  <c r="G151"/>
  <c r="L10"/>
  <c r="M10" s="1"/>
  <c r="M19"/>
  <c r="L11"/>
  <c r="M11" s="1"/>
  <c r="M20"/>
  <c r="L18"/>
  <c r="M18" s="1"/>
  <c r="M145"/>
  <c r="G156"/>
  <c r="I11"/>
  <c r="J11" s="1"/>
  <c r="J20"/>
  <c r="L14"/>
  <c r="M141"/>
  <c r="I18"/>
  <c r="J145"/>
  <c r="G136"/>
  <c r="K107"/>
  <c r="M131"/>
  <c r="K135"/>
  <c r="F24"/>
  <c r="F135"/>
  <c r="E107"/>
  <c r="G107" s="1"/>
  <c r="G143" l="1"/>
  <c r="AS18"/>
  <c r="F145"/>
  <c r="AB18"/>
  <c r="AB9"/>
  <c r="G24"/>
  <c r="AT18"/>
  <c r="AT12"/>
  <c r="AT14"/>
  <c r="AT11"/>
  <c r="AT10"/>
  <c r="M107"/>
  <c r="AS107"/>
  <c r="M135"/>
  <c r="G11"/>
  <c r="G10"/>
  <c r="AP9"/>
  <c r="AK11"/>
  <c r="AI9"/>
  <c r="AD9"/>
  <c r="AE14"/>
  <c r="V14"/>
  <c r="U9"/>
  <c r="G135"/>
  <c r="G154"/>
  <c r="G146"/>
  <c r="I9"/>
  <c r="J9" s="1"/>
  <c r="J18"/>
  <c r="M14"/>
  <c r="L9"/>
  <c r="M9" s="1"/>
  <c r="AE9" l="1"/>
  <c r="AQ9"/>
  <c r="AK9"/>
  <c r="V9"/>
  <c r="AT9"/>
  <c r="G16"/>
  <c r="G19"/>
  <c r="G141"/>
  <c r="F18"/>
  <c r="F9" s="1"/>
  <c r="G145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14" i="13" l="1"/>
  <c r="G9"/>
  <c r="G18"/>
  <c r="C14" i="8"/>
  <c r="D14" s="1"/>
  <c r="C19"/>
  <c r="D19" s="1"/>
  <c r="D5"/>
  <c r="C24" l="1"/>
  <c r="D24"/>
  <c r="S16" i="13" l="1"/>
  <c r="S14"/>
  <c r="AS105"/>
  <c r="AL137"/>
  <c r="AN137" s="1"/>
  <c r="AN156"/>
  <c r="AL70"/>
  <c r="AS70" s="1"/>
  <c r="AL103"/>
  <c r="AS103" l="1"/>
  <c r="AL154"/>
  <c r="AS137"/>
  <c r="AL135"/>
  <c r="AS156"/>
  <c r="AL143"/>
  <c r="AL68"/>
  <c r="AS68" s="1"/>
  <c r="AN154" l="1"/>
  <c r="AL141"/>
  <c r="AS154"/>
  <c r="AN135"/>
  <c r="AS143"/>
  <c r="AL16"/>
  <c r="AS16" l="1"/>
  <c r="AL11"/>
  <c r="AS141"/>
  <c r="AL14"/>
  <c r="AN141"/>
  <c r="AL9" l="1"/>
  <c r="AS14"/>
  <c r="AS11"/>
  <c r="AN11"/>
  <c r="AN9" l="1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<sst xmlns="http://schemas.openxmlformats.org/spreadsheetml/2006/main" count="864" uniqueCount="389">
  <si>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</si>
  <si>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</si>
  <si>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</si>
  <si>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</si>
  <si>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</si>
  <si>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</si>
  <si>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</si>
  <si>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</si>
  <si>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</si>
  <si>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</si>
  <si>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</si>
  <si>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</si>
  <si>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</si>
  <si>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</si>
  <si>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</si>
  <si>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</si>
  <si>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</si>
  <si>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</si>
  <si>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</si>
  <si>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</si>
  <si>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</si>
  <si>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</si>
  <si>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</si>
  <si>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</si>
  <si>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</si>
  <si>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</si>
  <si>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</si>
  <si>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</si>
  <si>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</si>
  <si>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</si>
  <si>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</si>
  <si>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</si>
  <si>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</si>
  <si>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</si>
  <si>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</si>
  <si>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</si>
  <si>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</si>
  <si>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</si>
  <si>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</si>
  <si>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</si>
  <si>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</si>
  <si>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</si>
  <si>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</si>
  <si>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</si>
  <si>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</si>
  <si>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</si>
  <si>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</si>
  <si>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</si>
  <si>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</si>
  <si>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</si>
  <si>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</si>
  <si>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</si>
  <si>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</si>
  <si>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</si>
  <si>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</si>
  <si>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</si>
  <si>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</si>
  <si>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</si>
  <si>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</si>
  <si>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</si>
  <si>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</si>
  <si>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</si>
  <si>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</si>
  <si>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</si>
  <si>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</si>
  <si>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</si>
  <si>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</si>
  <si>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</si>
  <si>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</si>
  <si>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</si>
  <si>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</si>
  <si>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</si>
  <si>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</si>
  <si>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</si>
  <si>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</si>
  <si>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</si>
  <si>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</si>
  <si>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</si>
  <si>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</si>
  <si>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</si>
  <si>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</si>
  <si>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</si>
  <si>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</si>
  <si>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</si>
  <si>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</si>
  <si>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</si>
  <si>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</si>
  <si>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</si>
  <si>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</si>
  <si>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</si>
  <si>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</si>
  <si>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</si>
  <si>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</si>
  <si>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</si>
  <si>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</si>
  <si>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</si>
  <si>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</si>
  <si>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</si>
  <si>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</si>
  <si>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</si>
  <si>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</si>
  <si>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</si>
  <si>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</si>
  <si>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</si>
  <si>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</si>
  <si>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</si>
  <si>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</si>
  <si>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</si>
  <si>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</si>
  <si>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</si>
  <si>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</si>
  <si>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</si>
  <si>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</si>
  <si>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</si>
  <si>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</si>
  <si>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</si>
  <si>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</si>
  <si>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</si>
  <si>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</si>
  <si>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</si>
  <si>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</si>
  <si>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</si>
  <si>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</si>
  <si>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</si>
  <si>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</si>
  <si>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</si>
  <si>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</si>
  <si>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</si>
  <si>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</si>
  <si>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</si>
  <si>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</si>
  <si>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</si>
  <si>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</si>
  <si>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</si>
  <si>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</si>
  <si>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</si>
  <si>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</si>
  <si>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</si>
  <si>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</si>
  <si>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</si>
  <si>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</si>
  <si>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</si>
  <si>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</si>
  <si>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</si>
  <si>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</si>
  <si>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</si>
  <si>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</si>
  <si>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</si>
  <si>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</si>
  <si>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</si>
  <si>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</si>
  <si>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</si>
  <si>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</si>
  <si>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</si>
  <si>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</si>
  <si>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</si>
  <si>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</si>
  <si>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</si>
  <si>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</si>
  <si>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</si>
  <si>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</si>
  <si>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</si>
  <si>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</si>
  <si>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</si>
  <si>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</si>
  <si>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</si>
  <si>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</si>
  <si>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</si>
  <si>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</si>
  <si>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</si>
  <si>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</si>
  <si>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</si>
  <si>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</si>
  <si>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</si>
  <si>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</si>
  <si>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</si>
  <si>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</si>
  <si>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</si>
  <si>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</si>
  <si>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</si>
  <si>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</si>
  <si>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</si>
  <si>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</si>
  <si>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</si>
  <si>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</si>
  <si>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</si>
  <si>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</si>
  <si>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</si>
  <si>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</si>
  <si>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</si>
  <si>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</si>
  <si>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</si>
  <si>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</si>
  <si>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</si>
  <si>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</si>
  <si>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</si>
  <si>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</si>
  <si>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</si>
  <si>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</si>
  <si>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</si>
  <si>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</si>
  <si>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</si>
  <si>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</si>
  <si>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</si>
  <si>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</si>
  <si>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</si>
  <si>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</si>
  <si>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</si>
  <si>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</si>
  <si>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</si>
  <si>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</si>
  <si>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</si>
  <si>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</si>
  <si>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</si>
  <si>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</si>
  <si>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</si>
  <si>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</si>
  <si>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</si>
  <si>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</si>
  <si>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</si>
  <si>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</si>
  <si>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</si>
  <si>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</si>
  <si>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</si>
  <si>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</si>
  <si>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</si>
  <si>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</si>
  <si>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</si>
  <si>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</si>
  <si>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</si>
  <si>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</si>
  <si>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</si>
  <si>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</si>
  <si>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</si>
  <si>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</si>
  <si>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</si>
  <si>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</si>
  <si>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</si>
  <si>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</si>
  <si>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</si>
  <si>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</si>
  <si>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</si>
  <si>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</si>
  <si>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</si>
  <si>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</si>
  <si>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</si>
  <si>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</si>
  <si>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</si>
  <si>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</si>
  <si>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</si>
  <si>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</si>
  <si>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</si>
  <si>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</si>
  <si>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</si>
  <si>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</si>
  <si>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</si>
  <si>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</si>
  <si>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</si>
  <si>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</si>
  <si>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</si>
  <si>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</si>
  <si>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</si>
  <si>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</si>
  <si>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</si>
  <si>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</si>
  <si>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</si>
  <si>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</si>
  <si>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</si>
  <si>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</si>
  <si>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</si>
  <si>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</si>
  <si>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</si>
  <si>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</si>
  <si>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</si>
  <si>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</si>
  <si>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</si>
  <si>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</si>
  <si>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</si>
  <si>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</si>
  <si>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</si>
  <si>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</si>
  <si>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</si>
  <si>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</si>
  <si>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</si>
  <si>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</si>
  <si>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</si>
  <si>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</si>
  <si>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</si>
  <si>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</si>
  <si>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</si>
  <si>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</si>
  <si>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</si>
  <si>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</si>
  <si>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</si>
  <si>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</si>
  <si>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</si>
  <si>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</si>
  <si>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</si>
  <si>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</si>
  <si>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</si>
  <si>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Специалист  Департамента финансов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</si>
  <si>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</si>
  <si>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</si>
  <si>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</si>
  <si>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</si>
  <si>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наименование программы</t>
  </si>
  <si>
    <t>по социальным вопросам</t>
  </si>
  <si>
    <t>Количество граждан, систематически занимающихся физической культурой и спортом, чел.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</si>
  <si>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</si>
  <si>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</si>
  <si>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</si>
  <si>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Доля положительных отзывов, полученных в ходе социологических исследований,%  </t>
  </si>
  <si>
    <t xml:space="preserve">Руководитель  </t>
  </si>
  <si>
    <t>Приобретение оборудования (Олимп)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</si>
  <si>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</si>
  <si>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</si>
  <si>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</si>
  <si>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</si>
  <si>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</si>
  <si>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</si>
  <si>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</si>
  <si>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</si>
  <si>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</si>
  <si>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</si>
  <si>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</si>
  <si>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</si>
  <si>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</si>
  <si>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</si>
  <si>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</si>
  <si>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</si>
  <si>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</si>
  <si>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</si>
  <si>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>-</t>
  </si>
  <si>
    <t>Заместитель главы  района</t>
  </si>
  <si>
    <t>График (сетевой график) реализации  муниципальной программы</t>
  </si>
  <si>
    <t>Загородный стационарный лагерь круглосуточного пребывания детей «Лесная сказка», вторая очередь, пгт. Излучинск Нижневартовского района</t>
  </si>
  <si>
    <t>тел. 49-47-10</t>
  </si>
  <si>
    <t>Обеспечение учреждений коммунальными услугами, услугами связи, транспортными услугами и прочими услугами</t>
  </si>
  <si>
    <t xml:space="preserve"> реализации в  2018 году муниципальной </t>
  </si>
  <si>
    <t>___________О.В. Липунова</t>
  </si>
  <si>
    <t>"Развитие физической культуры и спорта в Нижневартовском районе на 2018-2025 годы и на период до конца 2030 года"</t>
  </si>
  <si>
    <t>план
на 2018 год</t>
  </si>
  <si>
    <t>1.1.1.1</t>
  </si>
  <si>
    <t xml:space="preserve">Приобретение инвентаря и оборудования </t>
  </si>
  <si>
    <t>2.1.3</t>
  </si>
  <si>
    <t xml:space="preserve"> Крытый хоккейный корт пгт.Новоаганске </t>
  </si>
  <si>
    <t>3.1.4.</t>
  </si>
  <si>
    <t>Реализация энергосберегающих мероприятий</t>
  </si>
  <si>
    <t>Целевые показатели муниципальной программы "Развитие физической культуры и спорта в Нижневартовском районе на 2018-2025 годы и на период до конца 2030 года"</t>
  </si>
  <si>
    <t>Значение показателя на 2018 год</t>
  </si>
  <si>
    <r>
      <t>Проведены мероприятия: 1</t>
    </r>
    <r>
      <rPr>
        <u/>
        <sz val="12"/>
        <rFont val="Times New Roman"/>
        <family val="1"/>
        <charset val="204"/>
      </rPr>
      <t xml:space="preserve"> Обеспечение участия спортсменов района в учебно-тренировочных сборах и соревнованиях (согласно календарному плану)</t>
    </r>
    <r>
      <rPr>
        <sz val="12"/>
        <rFont val="Times New Roman"/>
        <family val="1"/>
        <charset val="204"/>
      </rPr>
      <t xml:space="preserve">  В рамках данного мероприятия осуществляется участие в официальных соревнованиях и подготовка к ним спортсменов района, проведение районных соревнований, включенных в календарный план спортивно-массовых мероприятий района на текущий год. 2</t>
    </r>
    <r>
      <rPr>
        <u/>
        <sz val="12"/>
        <rFont val="Times New Roman"/>
        <family val="1"/>
        <charset val="204"/>
      </rPr>
      <t xml:space="preserve"> Приобретение инвентаря и оборудования. </t>
    </r>
    <r>
      <rPr>
        <sz val="12"/>
        <rFont val="Times New Roman"/>
        <family val="1"/>
        <charset val="204"/>
      </rPr>
      <t xml:space="preserve">В рамках данного мероприятия спортсмены района обеспечиваются необходимым спортивным инвентарем и оборудованием для организации учебно-тренировочного процесса, проведения и участия в соревнованиях. </t>
    </r>
    <r>
      <rPr>
        <u/>
        <sz val="12"/>
        <rFont val="Times New Roman"/>
        <family val="1"/>
        <charset val="204"/>
      </rPr>
      <t>3 Сохранение кадрового потенциала.</t>
    </r>
    <r>
      <rPr>
        <sz val="12"/>
        <rFont val="Times New Roman"/>
        <family val="1"/>
        <charset val="204"/>
      </rPr>
      <t xml:space="preserve"> Данным мероприятием решаются вопросы обеспечения работы руководящего, тренерско-преподавательского, обеспечивающего персонала учреждений. 4. </t>
    </r>
    <r>
      <rPr>
        <u/>
        <sz val="12"/>
        <rFont val="Times New Roman"/>
        <family val="1"/>
        <charset val="204"/>
      </rPr>
      <t xml:space="preserve">Улучшение материально-технической базы учреждений.  </t>
    </r>
    <r>
      <rPr>
        <sz val="12"/>
        <rFont val="Times New Roman"/>
        <family val="1"/>
        <charset val="204"/>
      </rPr>
      <t xml:space="preserve">Данным мероприятием решаются вопросы обеспечения материально-технической базы учреждений, приобретения основных и материалов.  5.
</t>
    </r>
    <r>
      <rPr>
        <u/>
        <sz val="12"/>
        <rFont val="Times New Roman"/>
        <family val="1"/>
        <charset val="204"/>
      </rPr>
      <t xml:space="preserve">Обеспечение учреждений коммунальными услугами, услугами связи, транспортными услугами и прочими услугами. </t>
    </r>
    <r>
      <rPr>
        <sz val="12"/>
        <rFont val="Times New Roman"/>
        <family val="1"/>
        <charset val="204"/>
      </rPr>
      <t xml:space="preserve">Данным мероприятием решаются вопросы обеспечения функционирования зданий учреждений услугами связи, транспортными и прочими услугами.
</t>
    </r>
  </si>
  <si>
    <t>Начальник отдела</t>
  </si>
  <si>
    <t>Т.А. Денисова</t>
  </si>
  <si>
    <t>Обеспечение деятельности загородного стационарного лагеря круглосуточного пребывания детей «Лесная сказка»</t>
  </si>
  <si>
    <t>Т.А.Денисова</t>
  </si>
  <si>
    <t xml:space="preserve">инвестиции в объекты муниципальной собственности
</t>
  </si>
  <si>
    <t xml:space="preserve">муниципальное казенное учреждение «Управление капитального строительства по застройке Нижневартовского района»
</t>
  </si>
  <si>
    <t xml:space="preserve">муниципальное автономное образовательное учреждение дополнительного образования «Специализированная детско-юношеская спортивная школа олимпийского резерва Нижневартовского района»
</t>
  </si>
  <si>
    <t>муниципальное автономное образовательное учреждение дополнительного образования Новоаганская детско юношеская спортивная школа "Олимп"</t>
  </si>
  <si>
    <t>пгт. Излучинск Дворец спорта "Югра" (ремонт крыльца</t>
  </si>
  <si>
    <t>2.1.4</t>
  </si>
  <si>
    <t>пгт. Излучинск МАОУ "СДЮСШОР НВР" (ремонт фасада ФОК)</t>
  </si>
  <si>
    <t>Сохранение кадрового потенциала (поселения)</t>
  </si>
  <si>
    <t>Доля населения, систематически занимающегося физической культурой и спортом (%)</t>
  </si>
  <si>
    <t>Доля обучающихся, систематически занимающихся физической культурой и спортом, в общей численности учащихся − от 64 до 80 процентов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</si>
  <si>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</si>
  <si>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Доля детей, занимающихся физической культурой и спортом в детско-юношеских спортивных школах, в возрасте от 5 до 18 лет (%)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</si>
  <si>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</si>
  <si>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</si>
  <si>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Эффективность расходования бюджетных средств − не менее 100 процентов</t>
  </si>
  <si>
    <t>повышение доходов от предоставления платных услуг − на 15 процентов</t>
  </si>
  <si>
    <t>увеличение доли средств бюджета района, выделяемых негосударственным организациям, в том числе социально ориентированным некоммерческим организациям, до 15 %</t>
  </si>
  <si>
    <t>тел. 47-47-10</t>
  </si>
  <si>
    <t>3.1.1.1.</t>
  </si>
  <si>
    <t>в том числе Организация и проведение    физкультурных мероприятий, включенных в ежегодную спартакиаду района негосударственными организациями, в том числе социально ориентированными некоммерческими организациями</t>
  </si>
  <si>
    <t>2.1.5</t>
  </si>
  <si>
    <t>Обеспечение участия спортсменов района в учебно-тренировочных сборах и соревнованиях (согласно календарному плану)</t>
  </si>
  <si>
    <t>2.1.6.</t>
  </si>
  <si>
    <t xml:space="preserve">Установка ограждения территории
«Дворец спорта «Югра»  пгт. Излучинск  
</t>
  </si>
  <si>
    <t>2.1.7</t>
  </si>
  <si>
    <t>Ремонт чаши большого и малого бассейна МАОУ ДО НДЮСШ «Олимп»  в пгт. Новоаганске</t>
  </si>
  <si>
    <t>Начальник отдела по физической культуре и спорту</t>
  </si>
  <si>
    <t>А Н Прыгунова</t>
  </si>
  <si>
    <t>ТА Денисова</t>
  </si>
  <si>
    <t>АН Прыгунова</t>
  </si>
  <si>
    <t>Исполнитель Прыгунова АН</t>
  </si>
  <si>
    <t>2.1.8</t>
  </si>
  <si>
    <t>Приобретение компьютерной техники</t>
  </si>
  <si>
    <t>"Развитие физической культуры и спорта в Нижневартовском районе на 2018-2025 годы и на период до конца 2030 года" на 01.12.2018 г.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</si>
</sst>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</numFmts>
  <fonts count="3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5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justify" vertical="top"/>
    </xf>
    <xf numFmtId="169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 wrapText="1"/>
    </xf>
    <xf numFmtId="0" fontId="26" fillId="0" borderId="0" xfId="0" applyFont="1"/>
    <xf numFmtId="164" fontId="18" fillId="0" borderId="1" xfId="2" applyNumberFormat="1" applyFont="1" applyFill="1" applyBorder="1" applyAlignment="1" applyProtection="1">
      <alignment horizontal="righ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4" fontId="18" fillId="0" borderId="0" xfId="0" applyNumberFormat="1" applyFont="1" applyFill="1" applyBorder="1" applyAlignment="1" applyProtection="1">
      <alignment horizontal="left" vertical="center"/>
    </xf>
    <xf numFmtId="4" fontId="18" fillId="0" borderId="0" xfId="0" applyNumberFormat="1" applyFont="1" applyFill="1" applyBorder="1" applyAlignment="1" applyProtection="1">
      <alignment horizontal="left" vertical="top" wrapText="1"/>
    </xf>
    <xf numFmtId="4" fontId="18" fillId="0" borderId="0" xfId="0" applyNumberFormat="1" applyFont="1" applyFill="1" applyAlignment="1" applyProtection="1">
      <alignment horizontal="left" vertical="center"/>
    </xf>
    <xf numFmtId="4" fontId="18" fillId="0" borderId="0" xfId="0" applyNumberFormat="1" applyFont="1" applyFill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21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64" fontId="18" fillId="0" borderId="23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0" fontId="17" fillId="5" borderId="1" xfId="0" applyFont="1" applyFill="1" applyBorder="1" applyAlignment="1" applyProtection="1">
      <alignment vertical="center" wrapText="1"/>
    </xf>
    <xf numFmtId="164" fontId="18" fillId="5" borderId="1" xfId="2" applyNumberFormat="1" applyFont="1" applyFill="1" applyBorder="1" applyAlignment="1" applyProtection="1">
      <alignment horizontal="right" vertical="top" wrapText="1"/>
    </xf>
    <xf numFmtId="0" fontId="17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vertical="top" wrapText="1"/>
    </xf>
    <xf numFmtId="0" fontId="18" fillId="5" borderId="0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vertical="top" wrapText="1"/>
    </xf>
    <xf numFmtId="0" fontId="17" fillId="5" borderId="1" xfId="0" applyFont="1" applyFill="1" applyBorder="1" applyAlignment="1">
      <alignment wrapText="1"/>
    </xf>
    <xf numFmtId="164" fontId="18" fillId="5" borderId="1" xfId="0" applyNumberFormat="1" applyFont="1" applyFill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18" fillId="5" borderId="1" xfId="0" applyFont="1" applyFill="1" applyBorder="1" applyAlignment="1" applyProtection="1">
      <alignment wrapText="1"/>
      <protection locked="0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4" fontId="18" fillId="4" borderId="0" xfId="0" applyNumberFormat="1" applyFont="1" applyFill="1" applyBorder="1" applyAlignment="1" applyProtection="1">
      <alignment horizontal="left" vertical="top" wrapText="1"/>
    </xf>
    <xf numFmtId="4" fontId="18" fillId="4" borderId="0" xfId="0" applyNumberFormat="1" applyFont="1" applyFill="1" applyAlignment="1" applyProtection="1">
      <alignment horizontal="left" vertical="center"/>
    </xf>
    <xf numFmtId="4" fontId="18" fillId="4" borderId="0" xfId="0" applyNumberFormat="1" applyFont="1" applyFill="1" applyAlignment="1" applyProtection="1">
      <alignment horizontal="right" vertical="center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64" fontId="17" fillId="0" borderId="2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0" fontId="17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vertical="top" wrapText="1"/>
    </xf>
    <xf numFmtId="0" fontId="18" fillId="6" borderId="0" xfId="0" applyFont="1" applyFill="1" applyBorder="1" applyAlignment="1" applyProtection="1">
      <alignment vertical="center"/>
    </xf>
    <xf numFmtId="0" fontId="17" fillId="6" borderId="1" xfId="0" applyFont="1" applyFill="1" applyBorder="1" applyAlignment="1" applyProtection="1">
      <alignment vertical="top" wrapText="1"/>
    </xf>
    <xf numFmtId="0" fontId="18" fillId="6" borderId="1" xfId="0" applyFont="1" applyFill="1" applyBorder="1" applyAlignment="1" applyProtection="1">
      <alignment vertical="top" wrapText="1"/>
    </xf>
    <xf numFmtId="164" fontId="18" fillId="3" borderId="1" xfId="2" applyNumberFormat="1" applyFont="1" applyFill="1" applyBorder="1" applyAlignment="1" applyProtection="1">
      <alignment horizontal="right" vertical="top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9" fontId="18" fillId="0" borderId="0" xfId="0" applyNumberFormat="1" applyFont="1" applyFill="1" applyBorder="1" applyAlignment="1" applyProtection="1">
      <alignment horizontal="left"/>
    </xf>
    <xf numFmtId="169" fontId="18" fillId="0" borderId="0" xfId="0" applyNumberFormat="1" applyFont="1" applyFill="1" applyBorder="1" applyAlignment="1" applyProtection="1">
      <alignment horizontal="left" wrapText="1"/>
    </xf>
    <xf numFmtId="4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5" borderId="0" xfId="0" applyNumberFormat="1" applyFont="1" applyFill="1" applyBorder="1" applyAlignment="1" applyProtection="1">
      <alignment vertical="center"/>
    </xf>
    <xf numFmtId="164" fontId="17" fillId="6" borderId="0" xfId="0" applyNumberFormat="1" applyFont="1" applyFill="1" applyBorder="1" applyAlignment="1" applyProtection="1">
      <alignment vertical="center"/>
    </xf>
    <xf numFmtId="164" fontId="18" fillId="6" borderId="0" xfId="0" applyNumberFormat="1" applyFont="1" applyFill="1" applyBorder="1" applyAlignment="1" applyProtection="1">
      <alignment vertical="center"/>
    </xf>
    <xf numFmtId="164" fontId="17" fillId="5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vertical="center"/>
    </xf>
    <xf numFmtId="164" fontId="18" fillId="0" borderId="21" xfId="2" applyNumberFormat="1" applyFont="1" applyFill="1" applyBorder="1" applyAlignment="1" applyProtection="1">
      <alignment horizontal="left" vertical="top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0" fontId="17" fillId="8" borderId="1" xfId="0" applyFont="1" applyFill="1" applyBorder="1" applyAlignment="1" applyProtection="1">
      <alignment vertical="center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8" fillId="8" borderId="1" xfId="2" applyNumberFormat="1" applyFont="1" applyFill="1" applyBorder="1" applyAlignment="1" applyProtection="1">
      <alignment horizontal="right" vertical="top" wrapText="1"/>
    </xf>
    <xf numFmtId="0" fontId="17" fillId="8" borderId="0" xfId="0" applyFont="1" applyFill="1" applyBorder="1" applyAlignment="1" applyProtection="1">
      <alignment vertical="center"/>
    </xf>
    <xf numFmtId="0" fontId="18" fillId="8" borderId="0" xfId="0" applyFont="1" applyFill="1" applyBorder="1" applyAlignment="1" applyProtection="1">
      <alignment vertical="center"/>
    </xf>
    <xf numFmtId="0" fontId="18" fillId="8" borderId="1" xfId="0" applyFont="1" applyFill="1" applyBorder="1" applyAlignment="1" applyProtection="1">
      <alignment vertical="top" wrapText="1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 wrapText="1"/>
    </xf>
    <xf numFmtId="167" fontId="6" fillId="3" borderId="1" xfId="2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justifyLastLine="1"/>
    </xf>
    <xf numFmtId="0" fontId="6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justifyLastLine="1"/>
    </xf>
    <xf numFmtId="3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4" fontId="35" fillId="6" borderId="1" xfId="0" applyNumberFormat="1" applyFont="1" applyFill="1" applyBorder="1" applyAlignment="1" applyProtection="1">
      <alignment vertical="top" wrapText="1"/>
    </xf>
    <xf numFmtId="164" fontId="35" fillId="6" borderId="1" xfId="2" applyNumberFormat="1" applyFont="1" applyFill="1" applyBorder="1" applyAlignment="1" applyProtection="1">
      <alignment horizontal="righ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164" fontId="36" fillId="6" borderId="1" xfId="2" applyNumberFormat="1" applyFont="1" applyFill="1" applyBorder="1" applyAlignment="1" applyProtection="1">
      <alignment horizontal="right" vertical="top" wrapText="1"/>
    </xf>
    <xf numFmtId="164" fontId="35" fillId="6" borderId="0" xfId="0" applyNumberFormat="1" applyFont="1" applyFill="1" applyBorder="1" applyAlignment="1" applyProtection="1">
      <alignment vertical="center"/>
    </xf>
    <xf numFmtId="0" fontId="35" fillId="6" borderId="0" xfId="0" applyFont="1" applyFill="1" applyBorder="1" applyAlignment="1" applyProtection="1">
      <alignment vertical="center"/>
    </xf>
    <xf numFmtId="164" fontId="18" fillId="7" borderId="0" xfId="0" applyNumberFormat="1" applyFont="1" applyFill="1" applyBorder="1" applyAlignment="1" applyProtection="1">
      <alignment horizontal="left" vertical="center"/>
    </xf>
    <xf numFmtId="164" fontId="35" fillId="9" borderId="1" xfId="0" applyNumberFormat="1" applyFont="1" applyFill="1" applyBorder="1" applyAlignment="1">
      <alignment wrapText="1"/>
    </xf>
    <xf numFmtId="164" fontId="35" fillId="9" borderId="1" xfId="2" applyNumberFormat="1" applyFont="1" applyFill="1" applyBorder="1" applyAlignment="1" applyProtection="1">
      <alignment horizontal="right" vertical="top" wrapText="1"/>
    </xf>
    <xf numFmtId="164" fontId="36" fillId="9" borderId="1" xfId="2" applyNumberFormat="1" applyFont="1" applyFill="1" applyBorder="1" applyAlignment="1" applyProtection="1">
      <alignment horizontal="right" vertical="top" wrapText="1"/>
    </xf>
    <xf numFmtId="164" fontId="35" fillId="9" borderId="0" xfId="0" applyNumberFormat="1" applyFont="1" applyFill="1" applyBorder="1" applyAlignment="1" applyProtection="1">
      <alignment vertical="center"/>
    </xf>
    <xf numFmtId="0" fontId="35" fillId="9" borderId="0" xfId="0" applyFont="1" applyFill="1" applyBorder="1" applyAlignment="1" applyProtection="1">
      <alignment vertical="center"/>
    </xf>
    <xf numFmtId="164" fontId="18" fillId="9" borderId="1" xfId="0" applyNumberFormat="1" applyFont="1" applyFill="1" applyBorder="1" applyAlignment="1">
      <alignment wrapText="1"/>
    </xf>
    <xf numFmtId="164" fontId="18" fillId="9" borderId="1" xfId="2" applyNumberFormat="1" applyFont="1" applyFill="1" applyBorder="1" applyAlignment="1" applyProtection="1">
      <alignment horizontal="right" vertical="top" wrapText="1"/>
    </xf>
    <xf numFmtId="164" fontId="17" fillId="9" borderId="0" xfId="0" applyNumberFormat="1" applyFont="1" applyFill="1" applyBorder="1" applyAlignment="1" applyProtection="1">
      <alignment vertical="center"/>
    </xf>
    <xf numFmtId="0" fontId="18" fillId="9" borderId="0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wrapText="1"/>
      <protection locked="0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3" borderId="1" xfId="0" applyNumberFormat="1" applyFont="1" applyFill="1" applyBorder="1" applyAlignment="1" applyProtection="1">
      <alignment vertical="top" wrapText="1"/>
    </xf>
    <xf numFmtId="164" fontId="18" fillId="3" borderId="0" xfId="0" applyNumberFormat="1" applyFont="1" applyFill="1" applyBorder="1" applyAlignment="1" applyProtection="1">
      <alignment vertical="center"/>
    </xf>
    <xf numFmtId="164" fontId="17" fillId="3" borderId="0" xfId="0" applyNumberFormat="1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164" fontId="18" fillId="10" borderId="1" xfId="0" applyNumberFormat="1" applyFont="1" applyFill="1" applyBorder="1" applyAlignment="1" applyProtection="1">
      <alignment vertical="top" wrapText="1"/>
    </xf>
    <xf numFmtId="164" fontId="18" fillId="10" borderId="1" xfId="2" applyNumberFormat="1" applyFont="1" applyFill="1" applyBorder="1" applyAlignment="1" applyProtection="1">
      <alignment horizontal="right" vertical="top" wrapText="1"/>
    </xf>
    <xf numFmtId="164" fontId="18" fillId="3" borderId="1" xfId="0" applyNumberFormat="1" applyFont="1" applyFill="1" applyBorder="1" applyAlignment="1" applyProtection="1">
      <alignment vertical="center" wrapText="1"/>
    </xf>
    <xf numFmtId="164" fontId="18" fillId="3" borderId="0" xfId="0" applyNumberFormat="1" applyFont="1" applyFill="1" applyBorder="1" applyAlignment="1" applyProtection="1">
      <alignment horizontal="left" vertical="center"/>
    </xf>
    <xf numFmtId="164" fontId="18" fillId="3" borderId="23" xfId="0" applyNumberFormat="1" applyFont="1" applyFill="1" applyBorder="1" applyAlignment="1" applyProtection="1">
      <alignment horizontal="center" vertical="top" wrapText="1"/>
    </xf>
    <xf numFmtId="0" fontId="17" fillId="3" borderId="1" xfId="0" applyFont="1" applyFill="1" applyBorder="1" applyAlignment="1" applyProtection="1">
      <alignment vertical="center" wrapText="1"/>
    </xf>
    <xf numFmtId="164" fontId="17" fillId="3" borderId="1" xfId="2" applyNumberFormat="1" applyFont="1" applyFill="1" applyBorder="1" applyAlignment="1" applyProtection="1">
      <alignment horizontal="right" vertical="top" wrapText="1"/>
    </xf>
    <xf numFmtId="164" fontId="18" fillId="3" borderId="21" xfId="0" applyNumberFormat="1" applyFont="1" applyFill="1" applyBorder="1" applyAlignment="1" applyProtection="1">
      <alignment horizontal="left" vertical="top" wrapText="1"/>
    </xf>
    <xf numFmtId="0" fontId="17" fillId="10" borderId="1" xfId="0" applyFont="1" applyFill="1" applyBorder="1" applyAlignment="1" applyProtection="1">
      <alignment vertical="center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0" fontId="18" fillId="10" borderId="1" xfId="0" applyFont="1" applyFill="1" applyBorder="1" applyAlignment="1" applyProtection="1">
      <alignment vertical="top" wrapText="1"/>
    </xf>
    <xf numFmtId="0" fontId="18" fillId="3" borderId="1" xfId="0" applyFont="1" applyFill="1" applyBorder="1" applyAlignment="1" applyProtection="1">
      <alignment vertical="top" wrapText="1"/>
    </xf>
    <xf numFmtId="0" fontId="17" fillId="3" borderId="1" xfId="0" applyFont="1" applyFill="1" applyBorder="1" applyAlignment="1" applyProtection="1">
      <alignment vertical="top" wrapText="1"/>
    </xf>
    <xf numFmtId="0" fontId="18" fillId="3" borderId="12" xfId="0" applyFont="1" applyFill="1" applyBorder="1" applyAlignment="1" applyProtection="1">
      <alignment vertical="top" wrapText="1"/>
    </xf>
    <xf numFmtId="164" fontId="18" fillId="3" borderId="12" xfId="2" applyNumberFormat="1" applyFont="1" applyFill="1" applyBorder="1" applyAlignment="1" applyProtection="1">
      <alignment horizontal="right" vertical="top" wrapText="1"/>
    </xf>
    <xf numFmtId="164" fontId="18" fillId="11" borderId="1" xfId="2" applyNumberFormat="1" applyFont="1" applyFill="1" applyBorder="1" applyAlignment="1" applyProtection="1">
      <alignment horizontal="right" vertical="top" wrapText="1"/>
    </xf>
    <xf numFmtId="164" fontId="18" fillId="11" borderId="0" xfId="0" applyNumberFormat="1" applyFont="1" applyFill="1" applyBorder="1" applyAlignment="1" applyProtection="1">
      <alignment vertical="center"/>
    </xf>
    <xf numFmtId="164" fontId="17" fillId="11" borderId="0" xfId="0" applyNumberFormat="1" applyFont="1" applyFill="1" applyBorder="1" applyAlignment="1" applyProtection="1">
      <alignment vertical="center"/>
    </xf>
    <xf numFmtId="0" fontId="18" fillId="11" borderId="0" xfId="0" applyFont="1" applyFill="1" applyBorder="1" applyAlignment="1" applyProtection="1">
      <alignment vertical="center"/>
    </xf>
    <xf numFmtId="164" fontId="18" fillId="3" borderId="1" xfId="0" applyNumberFormat="1" applyFont="1" applyFill="1" applyBorder="1" applyAlignment="1" applyProtection="1">
      <alignment horizontal="center" vertical="center" wrapText="1"/>
    </xf>
    <xf numFmtId="10" fontId="18" fillId="3" borderId="1" xfId="0" applyNumberFormat="1" applyFont="1" applyFill="1" applyBorder="1" applyAlignment="1" applyProtection="1">
      <alignment horizontal="center" vertical="center" wrapText="1"/>
    </xf>
    <xf numFmtId="1" fontId="18" fillId="3" borderId="1" xfId="0" applyNumberFormat="1" applyFont="1" applyFill="1" applyBorder="1" applyAlignment="1" applyProtection="1">
      <alignment horizontal="center" vertical="center" wrapText="1"/>
    </xf>
    <xf numFmtId="164" fontId="35" fillId="3" borderId="1" xfId="2" applyNumberFormat="1" applyFont="1" applyFill="1" applyBorder="1" applyAlignment="1" applyProtection="1">
      <alignment horizontal="right" vertical="top" wrapText="1"/>
    </xf>
    <xf numFmtId="164" fontId="36" fillId="3" borderId="1" xfId="2" applyNumberFormat="1" applyFont="1" applyFill="1" applyBorder="1" applyAlignment="1" applyProtection="1">
      <alignment horizontal="right" vertical="top" wrapText="1"/>
    </xf>
    <xf numFmtId="4" fontId="18" fillId="3" borderId="0" xfId="0" applyNumberFormat="1" applyFont="1" applyFill="1" applyBorder="1" applyAlignment="1" applyProtection="1">
      <alignment horizontal="left" vertical="center"/>
    </xf>
    <xf numFmtId="169" fontId="18" fillId="3" borderId="0" xfId="0" applyNumberFormat="1" applyFont="1" applyFill="1" applyBorder="1" applyAlignment="1" applyProtection="1">
      <alignment horizontal="left" vertical="top" wrapText="1"/>
    </xf>
    <xf numFmtId="164" fontId="18" fillId="3" borderId="0" xfId="2" applyNumberFormat="1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wrapText="1"/>
    </xf>
    <xf numFmtId="0" fontId="18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vertical="center"/>
    </xf>
    <xf numFmtId="169" fontId="18" fillId="3" borderId="0" xfId="0" applyNumberFormat="1" applyFont="1" applyFill="1" applyAlignment="1" applyProtection="1">
      <alignment horizontal="left" vertical="center"/>
    </xf>
    <xf numFmtId="164" fontId="18" fillId="3" borderId="21" xfId="0" applyNumberFormat="1" applyFont="1" applyFill="1" applyBorder="1" applyAlignment="1" applyProtection="1">
      <alignment horizontal="left" vertical="top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9" fontId="18" fillId="12" borderId="0" xfId="0" applyNumberFormat="1" applyFont="1" applyFill="1" applyBorder="1" applyAlignment="1" applyProtection="1">
      <alignment horizontal="lef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3" borderId="1" xfId="2" applyNumberFormat="1" applyFont="1" applyFill="1" applyBorder="1" applyAlignment="1" applyProtection="1">
      <alignment horizontal="right" vertical="top" wrapText="1"/>
    </xf>
    <xf numFmtId="166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164" fontId="18" fillId="13" borderId="1" xfId="0" applyNumberFormat="1" applyFont="1" applyFill="1" applyBorder="1" applyAlignment="1" applyProtection="1">
      <alignment horizontal="center" vertical="center" wrapText="1"/>
    </xf>
    <xf numFmtId="10" fontId="18" fillId="13" borderId="1" xfId="0" applyNumberFormat="1" applyFont="1" applyFill="1" applyBorder="1" applyAlignment="1" applyProtection="1">
      <alignment horizontal="center" vertical="center" wrapText="1"/>
    </xf>
    <xf numFmtId="1" fontId="18" fillId="13" borderId="1" xfId="0" applyNumberFormat="1" applyFont="1" applyFill="1" applyBorder="1" applyAlignment="1" applyProtection="1">
      <alignment horizontal="center" vertical="center" wrapText="1"/>
    </xf>
    <xf numFmtId="164" fontId="35" fillId="13" borderId="1" xfId="2" applyNumberFormat="1" applyFont="1" applyFill="1" applyBorder="1" applyAlignment="1" applyProtection="1">
      <alignment horizontal="right" vertical="top" wrapText="1"/>
    </xf>
    <xf numFmtId="164" fontId="18" fillId="13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8" fillId="13" borderId="12" xfId="2" applyNumberFormat="1" applyFont="1" applyFill="1" applyBorder="1" applyAlignment="1" applyProtection="1">
      <alignment horizontal="right" vertical="top" wrapText="1"/>
    </xf>
    <xf numFmtId="4" fontId="18" fillId="13" borderId="0" xfId="0" applyNumberFormat="1" applyFont="1" applyFill="1" applyBorder="1" applyAlignment="1" applyProtection="1">
      <alignment horizontal="left" vertical="center"/>
    </xf>
    <xf numFmtId="169" fontId="18" fillId="13" borderId="0" xfId="0" applyNumberFormat="1" applyFont="1" applyFill="1" applyBorder="1" applyAlignment="1" applyProtection="1">
      <alignment horizontal="left" vertical="top" wrapText="1"/>
    </xf>
    <xf numFmtId="164" fontId="18" fillId="13" borderId="0" xfId="2" applyNumberFormat="1" applyFont="1" applyFill="1" applyBorder="1" applyAlignment="1" applyProtection="1">
      <alignment horizontal="left" vertical="center" wrapText="1"/>
    </xf>
    <xf numFmtId="0" fontId="18" fillId="13" borderId="0" xfId="0" applyFont="1" applyFill="1" applyBorder="1" applyAlignment="1" applyProtection="1">
      <alignment horizontal="left" wrapText="1"/>
    </xf>
    <xf numFmtId="0" fontId="18" fillId="13" borderId="0" xfId="0" applyFont="1" applyFill="1" applyAlignment="1" applyProtection="1">
      <alignment horizontal="left" vertical="center"/>
    </xf>
    <xf numFmtId="0" fontId="18" fillId="13" borderId="0" xfId="0" applyFont="1" applyFill="1" applyAlignment="1" applyProtection="1">
      <alignment vertical="center"/>
    </xf>
    <xf numFmtId="2" fontId="35" fillId="9" borderId="1" xfId="2" applyNumberFormat="1" applyFont="1" applyFill="1" applyBorder="1" applyAlignment="1" applyProtection="1">
      <alignment horizontal="right"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0" fontId="18" fillId="14" borderId="0" xfId="0" applyFont="1" applyFill="1" applyBorder="1" applyAlignment="1" applyProtection="1">
      <alignment horizontal="center" vertical="top"/>
    </xf>
    <xf numFmtId="164" fontId="18" fillId="14" borderId="1" xfId="0" applyNumberFormat="1" applyFont="1" applyFill="1" applyBorder="1" applyAlignment="1" applyProtection="1">
      <alignment horizontal="center" vertical="center" wrapText="1"/>
    </xf>
    <xf numFmtId="10" fontId="18" fillId="14" borderId="1" xfId="0" applyNumberFormat="1" applyFont="1" applyFill="1" applyBorder="1" applyAlignment="1" applyProtection="1">
      <alignment horizontal="center" vertical="center" wrapText="1"/>
    </xf>
    <xf numFmtId="1" fontId="18" fillId="14" borderId="1" xfId="0" applyNumberFormat="1" applyFont="1" applyFill="1" applyBorder="1" applyAlignment="1" applyProtection="1">
      <alignment horizontal="center" vertical="center" wrapText="1"/>
    </xf>
    <xf numFmtId="164" fontId="35" fillId="14" borderId="1" xfId="2" applyNumberFormat="1" applyFont="1" applyFill="1" applyBorder="1" applyAlignment="1" applyProtection="1">
      <alignment horizontal="right" vertical="top" wrapText="1"/>
    </xf>
    <xf numFmtId="164" fontId="36" fillId="14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164" fontId="18" fillId="14" borderId="12" xfId="2" applyNumberFormat="1" applyFont="1" applyFill="1" applyBorder="1" applyAlignment="1" applyProtection="1">
      <alignment horizontal="right" vertical="top" wrapText="1"/>
    </xf>
    <xf numFmtId="4" fontId="18" fillId="14" borderId="0" xfId="0" applyNumberFormat="1" applyFont="1" applyFill="1" applyBorder="1" applyAlignment="1" applyProtection="1">
      <alignment horizontal="left" vertical="center"/>
    </xf>
    <xf numFmtId="169" fontId="18" fillId="14" borderId="0" xfId="0" applyNumberFormat="1" applyFont="1" applyFill="1" applyBorder="1" applyAlignment="1" applyProtection="1">
      <alignment horizontal="left" vertical="top" wrapText="1"/>
    </xf>
    <xf numFmtId="0" fontId="18" fillId="14" borderId="0" xfId="0" applyFont="1" applyFill="1" applyBorder="1" applyAlignment="1" applyProtection="1">
      <alignment horizontal="left" wrapText="1"/>
    </xf>
    <xf numFmtId="0" fontId="18" fillId="14" borderId="0" xfId="0" applyFont="1" applyFill="1" applyAlignment="1" applyProtection="1">
      <alignment horizontal="left" vertical="center"/>
    </xf>
    <xf numFmtId="0" fontId="18" fillId="14" borderId="0" xfId="0" applyFont="1" applyFill="1" applyAlignment="1" applyProtection="1">
      <alignment vertical="center"/>
    </xf>
    <xf numFmtId="166" fontId="18" fillId="0" borderId="0" xfId="0" applyNumberFormat="1" applyFont="1" applyFill="1" applyAlignment="1" applyProtection="1">
      <alignment horizontal="left" vertical="center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0" fontId="18" fillId="12" borderId="0" xfId="0" applyFont="1" applyFill="1" applyBorder="1" applyAlignment="1" applyProtection="1">
      <alignment vertical="center"/>
    </xf>
    <xf numFmtId="164" fontId="18" fillId="12" borderId="1" xfId="0" applyNumberFormat="1" applyFont="1" applyFill="1" applyBorder="1" applyAlignment="1" applyProtection="1">
      <alignment horizontal="center" vertical="center" wrapText="1"/>
    </xf>
    <xf numFmtId="10" fontId="18" fillId="12" borderId="1" xfId="0" applyNumberFormat="1" applyFont="1" applyFill="1" applyBorder="1" applyAlignment="1" applyProtection="1">
      <alignment horizontal="center" vertical="center" wrapText="1"/>
    </xf>
    <xf numFmtId="1" fontId="18" fillId="12" borderId="1" xfId="0" applyNumberFormat="1" applyFont="1" applyFill="1" applyBorder="1" applyAlignment="1" applyProtection="1">
      <alignment horizontal="center" vertical="center" wrapText="1"/>
    </xf>
    <xf numFmtId="164" fontId="35" fillId="12" borderId="1" xfId="2" applyNumberFormat="1" applyFont="1" applyFill="1" applyBorder="1" applyAlignment="1" applyProtection="1">
      <alignment horizontal="right" vertical="top" wrapText="1"/>
    </xf>
    <xf numFmtId="164" fontId="36" fillId="12" borderId="1" xfId="2" applyNumberFormat="1" applyFont="1" applyFill="1" applyBorder="1" applyAlignment="1" applyProtection="1">
      <alignment horizontal="right" vertical="top" wrapText="1"/>
    </xf>
    <xf numFmtId="164" fontId="18" fillId="12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8" fillId="12" borderId="12" xfId="2" applyNumberFormat="1" applyFont="1" applyFill="1" applyBorder="1" applyAlignment="1" applyProtection="1">
      <alignment horizontal="right" vertical="top" wrapText="1"/>
    </xf>
    <xf numFmtId="4" fontId="18" fillId="12" borderId="0" xfId="0" applyNumberFormat="1" applyFont="1" applyFill="1" applyBorder="1" applyAlignment="1" applyProtection="1">
      <alignment horizontal="left" vertical="center"/>
    </xf>
    <xf numFmtId="164" fontId="18" fillId="12" borderId="0" xfId="2" applyNumberFormat="1" applyFont="1" applyFill="1" applyBorder="1" applyAlignment="1" applyProtection="1">
      <alignment horizontal="left" vertical="center" wrapText="1"/>
    </xf>
    <xf numFmtId="0" fontId="18" fillId="12" borderId="0" xfId="0" applyFont="1" applyFill="1" applyBorder="1" applyAlignment="1" applyProtection="1">
      <alignment horizontal="left" wrapText="1"/>
    </xf>
    <xf numFmtId="0" fontId="18" fillId="12" borderId="0" xfId="0" applyFont="1" applyFill="1" applyAlignment="1" applyProtection="1">
      <alignment horizontal="left" vertical="center"/>
    </xf>
    <xf numFmtId="0" fontId="18" fillId="12" borderId="0" xfId="0" applyFont="1" applyFill="1" applyAlignment="1" applyProtection="1">
      <alignment vertical="center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164" fontId="17" fillId="8" borderId="27" xfId="0" applyNumberFormat="1" applyFont="1" applyFill="1" applyBorder="1" applyAlignment="1" applyProtection="1">
      <alignment horizontal="left" vertical="top" wrapText="1"/>
    </xf>
    <xf numFmtId="164" fontId="17" fillId="8" borderId="28" xfId="0" applyNumberFormat="1" applyFont="1" applyFill="1" applyBorder="1" applyAlignment="1" applyProtection="1">
      <alignment horizontal="left" vertical="top" wrapText="1"/>
    </xf>
    <xf numFmtId="164" fontId="17" fillId="8" borderId="29" xfId="0" applyNumberFormat="1" applyFont="1" applyFill="1" applyBorder="1" applyAlignment="1" applyProtection="1">
      <alignment horizontal="left"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164" fontId="18" fillId="0" borderId="28" xfId="0" applyNumberFormat="1" applyFont="1" applyFill="1" applyBorder="1" applyAlignment="1" applyProtection="1">
      <alignment horizontal="left" vertical="top" wrapText="1"/>
    </xf>
    <xf numFmtId="164" fontId="18" fillId="0" borderId="29" xfId="0" applyNumberFormat="1" applyFont="1" applyFill="1" applyBorder="1" applyAlignment="1" applyProtection="1">
      <alignment horizontal="left" vertical="top" wrapText="1"/>
    </xf>
    <xf numFmtId="164" fontId="18" fillId="5" borderId="27" xfId="0" applyNumberFormat="1" applyFont="1" applyFill="1" applyBorder="1" applyAlignment="1" applyProtection="1">
      <alignment horizontal="left" vertical="top" wrapText="1"/>
    </xf>
    <xf numFmtId="164" fontId="18" fillId="5" borderId="28" xfId="0" applyNumberFormat="1" applyFont="1" applyFill="1" applyBorder="1" applyAlignment="1" applyProtection="1">
      <alignment horizontal="left" vertical="top" wrapText="1"/>
    </xf>
    <xf numFmtId="164" fontId="18" fillId="5" borderId="29" xfId="0" applyNumberFormat="1" applyFont="1" applyFill="1" applyBorder="1" applyAlignment="1" applyProtection="1">
      <alignment horizontal="left" vertical="top" wrapText="1"/>
    </xf>
    <xf numFmtId="49" fontId="18" fillId="0" borderId="10" xfId="0" applyNumberFormat="1" applyFont="1" applyFill="1" applyBorder="1" applyAlignment="1" applyProtection="1">
      <alignment horizontal="center" vertical="center" wrapText="1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center" vertical="center" wrapText="1"/>
    </xf>
    <xf numFmtId="164" fontId="18" fillId="0" borderId="9" xfId="0" applyNumberFormat="1" applyFont="1" applyFill="1" applyBorder="1" applyAlignment="1" applyProtection="1">
      <alignment horizontal="center" vertical="center" wrapText="1"/>
    </xf>
    <xf numFmtId="164" fontId="18" fillId="0" borderId="31" xfId="0" applyNumberFormat="1" applyFont="1" applyFill="1" applyBorder="1" applyAlignment="1" applyProtection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164" fontId="17" fillId="5" borderId="22" xfId="0" applyNumberFormat="1" applyFont="1" applyFill="1" applyBorder="1" applyAlignment="1" applyProtection="1">
      <alignment horizontal="center" vertical="center" wrapText="1"/>
    </xf>
    <xf numFmtId="164" fontId="17" fillId="5" borderId="23" xfId="0" applyNumberFormat="1" applyFont="1" applyFill="1" applyBorder="1" applyAlignment="1" applyProtection="1">
      <alignment horizontal="center" vertical="center" wrapText="1"/>
    </xf>
    <xf numFmtId="164" fontId="18" fillId="5" borderId="24" xfId="0" applyNumberFormat="1" applyFont="1" applyFill="1" applyBorder="1" applyAlignment="1" applyProtection="1">
      <alignment horizontal="center" vertical="center" wrapText="1"/>
    </xf>
    <xf numFmtId="164" fontId="18" fillId="5" borderId="25" xfId="0" applyNumberFormat="1" applyFont="1" applyFill="1" applyBorder="1" applyAlignment="1" applyProtection="1">
      <alignment horizontal="center" vertical="center" wrapText="1"/>
    </xf>
    <xf numFmtId="164" fontId="18" fillId="5" borderId="26" xfId="0" applyNumberFormat="1" applyFont="1" applyFill="1" applyBorder="1" applyAlignment="1" applyProtection="1">
      <alignment horizontal="center" vertical="center" wrapText="1"/>
    </xf>
    <xf numFmtId="164" fontId="18" fillId="5" borderId="3" xfId="0" applyNumberFormat="1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5" borderId="10" xfId="0" applyNumberFormat="1" applyFont="1" applyFill="1" applyBorder="1" applyAlignment="1" applyProtection="1">
      <alignment horizontal="center" vertical="top" wrapText="1"/>
    </xf>
    <xf numFmtId="164" fontId="18" fillId="5" borderId="8" xfId="0" applyNumberFormat="1" applyFont="1" applyFill="1" applyBorder="1" applyAlignment="1" applyProtection="1">
      <alignment horizontal="center" vertical="top" wrapText="1"/>
    </xf>
    <xf numFmtId="164" fontId="18" fillId="5" borderId="5" xfId="0" applyNumberFormat="1" applyFont="1" applyFill="1" applyBorder="1" applyAlignment="1" applyProtection="1">
      <alignment horizontal="center" vertical="top" wrapText="1"/>
    </xf>
    <xf numFmtId="164" fontId="17" fillId="0" borderId="21" xfId="0" applyNumberFormat="1" applyFont="1" applyFill="1" applyBorder="1" applyAlignment="1" applyProtection="1">
      <alignment horizontal="left" vertical="top" wrapText="1"/>
    </xf>
    <xf numFmtId="0" fontId="18" fillId="0" borderId="21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7" fillId="9" borderId="14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49" fontId="18" fillId="8" borderId="32" xfId="0" applyNumberFormat="1" applyFont="1" applyFill="1" applyBorder="1" applyAlignment="1" applyProtection="1">
      <alignment horizontal="center" vertical="center" wrapText="1"/>
    </xf>
    <xf numFmtId="49" fontId="18" fillId="8" borderId="33" xfId="0" applyNumberFormat="1" applyFont="1" applyFill="1" applyBorder="1" applyAlignment="1" applyProtection="1">
      <alignment horizontal="center" vertical="center" wrapText="1"/>
    </xf>
    <xf numFmtId="49" fontId="18" fillId="8" borderId="34" xfId="0" applyNumberFormat="1" applyFont="1" applyFill="1" applyBorder="1" applyAlignment="1" applyProtection="1">
      <alignment horizontal="center" vertical="center" wrapText="1"/>
    </xf>
    <xf numFmtId="164" fontId="18" fillId="8" borderId="10" xfId="0" applyNumberFormat="1" applyFont="1" applyFill="1" applyBorder="1" applyAlignment="1" applyProtection="1">
      <alignment horizontal="center" vertical="center" wrapText="1"/>
    </xf>
    <xf numFmtId="164" fontId="18" fillId="8" borderId="8" xfId="0" applyNumberFormat="1" applyFont="1" applyFill="1" applyBorder="1" applyAlignment="1" applyProtection="1">
      <alignment horizontal="center" vertical="center" wrapText="1"/>
    </xf>
    <xf numFmtId="164" fontId="18" fillId="8" borderId="5" xfId="0" applyNumberFormat="1" applyFont="1" applyFill="1" applyBorder="1" applyAlignment="1" applyProtection="1">
      <alignment horizontal="center" vertical="center" wrapText="1"/>
    </xf>
    <xf numFmtId="164" fontId="18" fillId="8" borderId="10" xfId="0" applyNumberFormat="1" applyFont="1" applyFill="1" applyBorder="1" applyAlignment="1" applyProtection="1">
      <alignment horizontal="left" vertical="top" wrapText="1"/>
    </xf>
    <xf numFmtId="164" fontId="18" fillId="8" borderId="8" xfId="0" applyNumberFormat="1" applyFont="1" applyFill="1" applyBorder="1" applyAlignment="1" applyProtection="1">
      <alignment horizontal="left" vertical="top" wrapText="1"/>
    </xf>
    <xf numFmtId="164" fontId="18" fillId="8" borderId="5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164" fontId="17" fillId="5" borderId="13" xfId="0" applyNumberFormat="1" applyFont="1" applyFill="1" applyBorder="1" applyAlignment="1">
      <alignment horizontal="center" vertical="center" wrapText="1"/>
    </xf>
    <xf numFmtId="164" fontId="17" fillId="5" borderId="23" xfId="0" applyNumberFormat="1" applyFont="1" applyFill="1" applyBorder="1" applyAlignment="1">
      <alignment horizontal="center" vertical="center" wrapText="1"/>
    </xf>
    <xf numFmtId="164" fontId="17" fillId="5" borderId="24" xfId="0" applyNumberFormat="1" applyFont="1" applyFill="1" applyBorder="1" applyAlignment="1">
      <alignment horizontal="center" vertical="center" wrapText="1"/>
    </xf>
    <xf numFmtId="164" fontId="17" fillId="5" borderId="0" xfId="0" applyNumberFormat="1" applyFont="1" applyFill="1" applyBorder="1" applyAlignment="1">
      <alignment horizontal="center" vertical="center" wrapText="1"/>
    </xf>
    <xf numFmtId="164" fontId="17" fillId="5" borderId="25" xfId="0" applyNumberFormat="1" applyFont="1" applyFill="1" applyBorder="1" applyAlignment="1">
      <alignment horizontal="center" vertical="center" wrapText="1"/>
    </xf>
    <xf numFmtId="164" fontId="17" fillId="5" borderId="26" xfId="0" applyNumberFormat="1" applyFont="1" applyFill="1" applyBorder="1" applyAlignment="1">
      <alignment horizontal="center" vertical="center" wrapText="1"/>
    </xf>
    <xf numFmtId="164" fontId="17" fillId="5" borderId="6" xfId="0" applyNumberFormat="1" applyFont="1" applyFill="1" applyBorder="1" applyAlignment="1">
      <alignment horizontal="center" vertical="center" wrapText="1"/>
    </xf>
    <xf numFmtId="164" fontId="17" fillId="5" borderId="3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164" fontId="18" fillId="0" borderId="14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21" xfId="0" applyNumberFormat="1" applyFont="1" applyFill="1" applyBorder="1" applyAlignment="1" applyProtection="1">
      <alignment horizontal="left" vertical="top"/>
    </xf>
    <xf numFmtId="164" fontId="18" fillId="3" borderId="14" xfId="0" applyNumberFormat="1" applyFont="1" applyFill="1" applyBorder="1" applyAlignment="1" applyProtection="1">
      <alignment horizontal="left" vertical="top" wrapText="1"/>
    </xf>
    <xf numFmtId="164" fontId="18" fillId="3" borderId="1" xfId="0" applyNumberFormat="1" applyFont="1" applyFill="1" applyBorder="1" applyAlignment="1" applyProtection="1">
      <alignment horizontal="left" vertical="top" wrapText="1"/>
    </xf>
    <xf numFmtId="0" fontId="18" fillId="3" borderId="27" xfId="0" applyFont="1" applyFill="1" applyBorder="1" applyAlignment="1" applyProtection="1">
      <alignment horizontal="center" vertical="top" wrapText="1"/>
    </xf>
    <xf numFmtId="0" fontId="18" fillId="3" borderId="28" xfId="0" applyFont="1" applyFill="1" applyBorder="1" applyAlignment="1" applyProtection="1">
      <alignment horizontal="center" vertical="top" wrapText="1"/>
    </xf>
    <xf numFmtId="0" fontId="18" fillId="3" borderId="29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6" borderId="14" xfId="0" applyFont="1" applyFill="1" applyBorder="1" applyAlignment="1" applyProtection="1">
      <alignment horizontal="left" vertical="top" wrapText="1"/>
    </xf>
    <xf numFmtId="0" fontId="18" fillId="6" borderId="1" xfId="0" applyFont="1" applyFill="1" applyBorder="1" applyAlignment="1" applyProtection="1">
      <alignment horizontal="left" vertical="top" wrapText="1"/>
    </xf>
    <xf numFmtId="164" fontId="18" fillId="3" borderId="1" xfId="0" applyNumberFormat="1" applyFont="1" applyFill="1" applyBorder="1" applyAlignment="1" applyProtection="1">
      <alignment horizontal="center" vertical="top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164" fontId="18" fillId="6" borderId="14" xfId="0" applyNumberFormat="1" applyFont="1" applyFill="1" applyBorder="1" applyAlignment="1" applyProtection="1">
      <alignment horizontal="left" vertical="top" wrapText="1"/>
    </xf>
    <xf numFmtId="164" fontId="18" fillId="6" borderId="1" xfId="0" applyNumberFormat="1" applyFont="1" applyFill="1" applyBorder="1" applyAlignment="1" applyProtection="1">
      <alignment horizontal="left" vertical="top" wrapText="1"/>
    </xf>
    <xf numFmtId="0" fontId="18" fillId="6" borderId="21" xfId="0" applyFont="1" applyFill="1" applyBorder="1" applyAlignment="1" applyProtection="1">
      <alignment horizontal="center" vertical="top" wrapText="1"/>
    </xf>
    <xf numFmtId="0" fontId="18" fillId="6" borderId="21" xfId="0" applyFont="1" applyFill="1" applyBorder="1" applyAlignment="1" applyProtection="1">
      <alignment horizontal="center" vertical="top"/>
    </xf>
    <xf numFmtId="164" fontId="18" fillId="6" borderId="14" xfId="0" applyNumberFormat="1" applyFont="1" applyFill="1" applyBorder="1" applyAlignment="1" applyProtection="1">
      <alignment horizontal="left" vertical="top"/>
    </xf>
    <xf numFmtId="164" fontId="18" fillId="6" borderId="1" xfId="0" applyNumberFormat="1" applyFont="1" applyFill="1" applyBorder="1" applyAlignment="1" applyProtection="1">
      <alignment horizontal="left" vertical="top"/>
    </xf>
    <xf numFmtId="164" fontId="18" fillId="6" borderId="21" xfId="0" applyNumberFormat="1" applyFont="1" applyFill="1" applyBorder="1" applyAlignment="1" applyProtection="1">
      <alignment horizontal="left" vertical="top"/>
    </xf>
    <xf numFmtId="0" fontId="18" fillId="6" borderId="27" xfId="0" applyFont="1" applyFill="1" applyBorder="1" applyAlignment="1" applyProtection="1">
      <alignment horizontal="center" vertical="top" wrapText="1"/>
    </xf>
    <xf numFmtId="0" fontId="18" fillId="6" borderId="28" xfId="0" applyFont="1" applyFill="1" applyBorder="1" applyAlignment="1" applyProtection="1">
      <alignment horizontal="center" vertical="top" wrapText="1"/>
    </xf>
    <xf numFmtId="0" fontId="18" fillId="6" borderId="28" xfId="0" applyFont="1" applyFill="1" applyBorder="1" applyAlignment="1">
      <alignment horizontal="center" vertical="top" wrapText="1"/>
    </xf>
    <xf numFmtId="0" fontId="18" fillId="6" borderId="29" xfId="0" applyFont="1" applyFill="1" applyBorder="1" applyAlignment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4" fontId="18" fillId="0" borderId="1" xfId="0" applyNumberFormat="1" applyFont="1" applyFill="1" applyBorder="1" applyAlignment="1" applyProtection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164" fontId="18" fillId="5" borderId="21" xfId="0" applyNumberFormat="1" applyFont="1" applyFill="1" applyBorder="1" applyAlignment="1" applyProtection="1">
      <alignment horizontal="left" vertical="top" wrapText="1"/>
    </xf>
    <xf numFmtId="0" fontId="18" fillId="5" borderId="21" xfId="0" applyFont="1" applyFill="1" applyBorder="1" applyAlignment="1" applyProtection="1">
      <alignment horizontal="left" vertical="top" wrapText="1"/>
    </xf>
    <xf numFmtId="164" fontId="17" fillId="5" borderId="14" xfId="0" applyNumberFormat="1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164" fontId="18" fillId="5" borderId="14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left" vertical="top" wrapText="1"/>
    </xf>
    <xf numFmtId="164" fontId="18" fillId="9" borderId="21" xfId="0" applyNumberFormat="1" applyFont="1" applyFill="1" applyBorder="1" applyAlignment="1" applyProtection="1">
      <alignment horizontal="left" vertical="top" wrapText="1"/>
    </xf>
    <xf numFmtId="0" fontId="18" fillId="9" borderId="21" xfId="0" applyFont="1" applyFill="1" applyBorder="1" applyAlignment="1" applyProtection="1">
      <alignment horizontal="left" vertical="top" wrapText="1"/>
    </xf>
    <xf numFmtId="164" fontId="18" fillId="3" borderId="17" xfId="0" applyNumberFormat="1" applyFont="1" applyFill="1" applyBorder="1" applyAlignment="1" applyProtection="1">
      <alignment horizontal="left" vertical="top" wrapText="1"/>
    </xf>
    <xf numFmtId="164" fontId="18" fillId="3" borderId="12" xfId="0" applyNumberFormat="1" applyFont="1" applyFill="1" applyBorder="1" applyAlignment="1" applyProtection="1">
      <alignment horizontal="left" vertical="top" wrapText="1"/>
    </xf>
    <xf numFmtId="0" fontId="17" fillId="3" borderId="27" xfId="0" applyFont="1" applyFill="1" applyBorder="1" applyAlignment="1" applyProtection="1">
      <alignment horizontal="center" vertical="top" wrapText="1"/>
    </xf>
    <xf numFmtId="164" fontId="18" fillId="3" borderId="2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33CC"/>
      <color rgb="FFFFCCFF"/>
      <color rgb="FFCCFFCC"/>
      <color rgb="FFFF33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71" t="s">
        <v>39</v>
      </c>
      <c r="B1" s="372"/>
      <c r="C1" s="373" t="s">
        <v>40</v>
      </c>
      <c r="D1" s="365" t="s">
        <v>45</v>
      </c>
      <c r="E1" s="366"/>
      <c r="F1" s="367"/>
      <c r="G1" s="365" t="s">
        <v>17</v>
      </c>
      <c r="H1" s="366"/>
      <c r="I1" s="367"/>
      <c r="J1" s="365" t="s">
        <v>18</v>
      </c>
      <c r="K1" s="366"/>
      <c r="L1" s="367"/>
      <c r="M1" s="365" t="s">
        <v>22</v>
      </c>
      <c r="N1" s="366"/>
      <c r="O1" s="367"/>
      <c r="P1" s="368" t="s">
        <v>23</v>
      </c>
      <c r="Q1" s="369"/>
      <c r="R1" s="365" t="s">
        <v>24</v>
      </c>
      <c r="S1" s="366"/>
      <c r="T1" s="367"/>
      <c r="U1" s="365" t="s">
        <v>25</v>
      </c>
      <c r="V1" s="366"/>
      <c r="W1" s="367"/>
      <c r="X1" s="368" t="s">
        <v>26</v>
      </c>
      <c r="Y1" s="370"/>
      <c r="Z1" s="369"/>
      <c r="AA1" s="368" t="s">
        <v>27</v>
      </c>
      <c r="AB1" s="369"/>
      <c r="AC1" s="365" t="s">
        <v>28</v>
      </c>
      <c r="AD1" s="366"/>
      <c r="AE1" s="367"/>
      <c r="AF1" s="365" t="s">
        <v>29</v>
      </c>
      <c r="AG1" s="366"/>
      <c r="AH1" s="367"/>
      <c r="AI1" s="365" t="s">
        <v>30</v>
      </c>
      <c r="AJ1" s="366"/>
      <c r="AK1" s="367"/>
      <c r="AL1" s="368" t="s">
        <v>31</v>
      </c>
      <c r="AM1" s="369"/>
      <c r="AN1" s="365" t="s">
        <v>32</v>
      </c>
      <c r="AO1" s="366"/>
      <c r="AP1" s="367"/>
      <c r="AQ1" s="365" t="s">
        <v>33</v>
      </c>
      <c r="AR1" s="366"/>
      <c r="AS1" s="367"/>
      <c r="AT1" s="365" t="s">
        <v>34</v>
      </c>
      <c r="AU1" s="366"/>
      <c r="AV1" s="367"/>
    </row>
    <row r="2" spans="1:48" ht="39" customHeight="1">
      <c r="A2" s="372"/>
      <c r="B2" s="372"/>
      <c r="C2" s="373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73" t="s">
        <v>83</v>
      </c>
      <c r="B3" s="37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73"/>
      <c r="B4" s="37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73"/>
      <c r="B5" s="37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73"/>
      <c r="B6" s="37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73"/>
      <c r="B7" s="373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73"/>
      <c r="B8" s="37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73"/>
      <c r="B9" s="373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74" t="s">
        <v>58</v>
      </c>
      <c r="B1" s="374"/>
      <c r="C1" s="374"/>
      <c r="D1" s="374"/>
      <c r="E1" s="374"/>
    </row>
    <row r="2" spans="1:5">
      <c r="A2" s="12"/>
      <c r="B2" s="12"/>
      <c r="C2" s="12"/>
      <c r="D2" s="12"/>
      <c r="E2" s="12"/>
    </row>
    <row r="3" spans="1:5">
      <c r="A3" s="375" t="s">
        <v>130</v>
      </c>
      <c r="B3" s="375"/>
      <c r="C3" s="375"/>
      <c r="D3" s="375"/>
      <c r="E3" s="37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76" t="s">
        <v>79</v>
      </c>
      <c r="B26" s="376"/>
      <c r="C26" s="376"/>
      <c r="D26" s="376"/>
      <c r="E26" s="376"/>
    </row>
    <row r="27" spans="1:5">
      <c r="A27" s="28"/>
      <c r="B27" s="28"/>
      <c r="C27" s="28"/>
      <c r="D27" s="28"/>
      <c r="E27" s="28"/>
    </row>
    <row r="28" spans="1:5">
      <c r="A28" s="376" t="s">
        <v>80</v>
      </c>
      <c r="B28" s="376"/>
      <c r="C28" s="376"/>
      <c r="D28" s="376"/>
      <c r="E28" s="376"/>
    </row>
    <row r="29" spans="1:5">
      <c r="A29" s="376"/>
      <c r="B29" s="376"/>
      <c r="C29" s="376"/>
      <c r="D29" s="376"/>
      <c r="E29" s="37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399" t="s">
        <v>46</v>
      </c>
      <c r="C3" s="399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387" t="s">
        <v>1</v>
      </c>
      <c r="B5" s="382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387"/>
      <c r="B6" s="382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387"/>
      <c r="B7" s="382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387" t="s">
        <v>3</v>
      </c>
      <c r="B8" s="382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400" t="s">
        <v>205</v>
      </c>
      <c r="N8" s="401"/>
      <c r="O8" s="402"/>
      <c r="P8" s="57"/>
      <c r="Q8" s="57"/>
    </row>
    <row r="9" spans="1:256" ht="33.75" customHeight="1">
      <c r="A9" s="387"/>
      <c r="B9" s="382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387" t="s">
        <v>4</v>
      </c>
      <c r="B10" s="382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387"/>
      <c r="B11" s="382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387" t="s">
        <v>5</v>
      </c>
      <c r="B12" s="382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387"/>
      <c r="B13" s="382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387" t="s">
        <v>9</v>
      </c>
      <c r="B14" s="382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387"/>
      <c r="B15" s="382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383"/>
      <c r="AJ16" s="383"/>
      <c r="AK16" s="383"/>
      <c r="AZ16" s="383"/>
      <c r="BA16" s="383"/>
      <c r="BB16" s="383"/>
      <c r="BQ16" s="383"/>
      <c r="BR16" s="383"/>
      <c r="BS16" s="383"/>
      <c r="CH16" s="383"/>
      <c r="CI16" s="383"/>
      <c r="CJ16" s="383"/>
      <c r="CY16" s="383"/>
      <c r="CZ16" s="383"/>
      <c r="DA16" s="383"/>
      <c r="DP16" s="383"/>
      <c r="DQ16" s="383"/>
      <c r="DR16" s="383"/>
      <c r="EG16" s="383"/>
      <c r="EH16" s="383"/>
      <c r="EI16" s="383"/>
      <c r="EX16" s="383"/>
      <c r="EY16" s="383"/>
      <c r="EZ16" s="383"/>
      <c r="FO16" s="383"/>
      <c r="FP16" s="383"/>
      <c r="FQ16" s="383"/>
      <c r="GF16" s="383"/>
      <c r="GG16" s="383"/>
      <c r="GH16" s="383"/>
      <c r="GW16" s="383"/>
      <c r="GX16" s="383"/>
      <c r="GY16" s="383"/>
      <c r="HN16" s="383"/>
      <c r="HO16" s="383"/>
      <c r="HP16" s="383"/>
      <c r="IE16" s="383"/>
      <c r="IF16" s="383"/>
      <c r="IG16" s="383"/>
      <c r="IV16" s="383"/>
    </row>
    <row r="17" spans="1:17" ht="320.25" customHeight="1">
      <c r="A17" s="387" t="s">
        <v>6</v>
      </c>
      <c r="B17" s="382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387"/>
      <c r="B18" s="382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387" t="s">
        <v>7</v>
      </c>
      <c r="B19" s="382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387"/>
      <c r="B20" s="382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387" t="s">
        <v>8</v>
      </c>
      <c r="B21" s="382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387"/>
      <c r="B22" s="382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392" t="s">
        <v>14</v>
      </c>
      <c r="B23" s="388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393"/>
      <c r="B24" s="388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391" t="s">
        <v>15</v>
      </c>
      <c r="B25" s="388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391"/>
      <c r="B26" s="388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387" t="s">
        <v>94</v>
      </c>
      <c r="B31" s="382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387"/>
      <c r="B32" s="382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387" t="s">
        <v>96</v>
      </c>
      <c r="B34" s="382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387"/>
      <c r="B35" s="382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396" t="s">
        <v>98</v>
      </c>
      <c r="B36" s="389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397"/>
      <c r="B37" s="390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387" t="s">
        <v>100</v>
      </c>
      <c r="B39" s="382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384" t="s">
        <v>247</v>
      </c>
      <c r="I39" s="385"/>
      <c r="J39" s="385"/>
      <c r="K39" s="385"/>
      <c r="L39" s="385"/>
      <c r="M39" s="385"/>
      <c r="N39" s="385"/>
      <c r="O39" s="386"/>
      <c r="P39" s="56" t="s">
        <v>189</v>
      </c>
      <c r="Q39" s="57"/>
    </row>
    <row r="40" spans="1:17" ht="39.9" customHeight="1">
      <c r="A40" s="387" t="s">
        <v>10</v>
      </c>
      <c r="B40" s="382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387" t="s">
        <v>101</v>
      </c>
      <c r="B41" s="382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387"/>
      <c r="B42" s="382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387" t="s">
        <v>103</v>
      </c>
      <c r="B43" s="382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379" t="s">
        <v>192</v>
      </c>
      <c r="H43" s="380"/>
      <c r="I43" s="380"/>
      <c r="J43" s="380"/>
      <c r="K43" s="380"/>
      <c r="L43" s="380"/>
      <c r="M43" s="380"/>
      <c r="N43" s="380"/>
      <c r="O43" s="381"/>
      <c r="P43" s="57"/>
      <c r="Q43" s="57"/>
    </row>
    <row r="44" spans="1:17" ht="39.9" customHeight="1">
      <c r="A44" s="387"/>
      <c r="B44" s="382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387" t="s">
        <v>105</v>
      </c>
      <c r="B45" s="382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387" t="s">
        <v>12</v>
      </c>
      <c r="B46" s="382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394" t="s">
        <v>108</v>
      </c>
      <c r="B47" s="389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395"/>
      <c r="B48" s="390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394" t="s">
        <v>109</v>
      </c>
      <c r="B49" s="389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395"/>
      <c r="B50" s="390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387" t="s">
        <v>111</v>
      </c>
      <c r="B51" s="382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387"/>
      <c r="B52" s="382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387" t="s">
        <v>114</v>
      </c>
      <c r="B53" s="382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387"/>
      <c r="B54" s="382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387" t="s">
        <v>115</v>
      </c>
      <c r="B55" s="382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387"/>
      <c r="B56" s="382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387" t="s">
        <v>117</v>
      </c>
      <c r="B57" s="382" t="s">
        <v>118</v>
      </c>
      <c r="C57" s="54" t="s">
        <v>20</v>
      </c>
      <c r="D57" s="94" t="s">
        <v>235</v>
      </c>
      <c r="E57" s="93"/>
      <c r="F57" s="93" t="s">
        <v>236</v>
      </c>
      <c r="G57" s="403" t="s">
        <v>233</v>
      </c>
      <c r="H57" s="403"/>
      <c r="I57" s="93" t="s">
        <v>237</v>
      </c>
      <c r="J57" s="93" t="s">
        <v>238</v>
      </c>
      <c r="K57" s="400" t="s">
        <v>239</v>
      </c>
      <c r="L57" s="401"/>
      <c r="M57" s="401"/>
      <c r="N57" s="401"/>
      <c r="O57" s="402"/>
      <c r="P57" s="89" t="s">
        <v>199</v>
      </c>
      <c r="Q57" s="57"/>
    </row>
    <row r="58" spans="1:17" ht="39.9" customHeight="1">
      <c r="A58" s="387"/>
      <c r="B58" s="382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392" t="s">
        <v>120</v>
      </c>
      <c r="B59" s="392" t="s">
        <v>119</v>
      </c>
      <c r="C59" s="392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398"/>
      <c r="B60" s="398"/>
      <c r="C60" s="398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398"/>
      <c r="B61" s="398"/>
      <c r="C61" s="393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393"/>
      <c r="B62" s="393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387" t="s">
        <v>121</v>
      </c>
      <c r="B63" s="382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387"/>
      <c r="B64" s="382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391" t="s">
        <v>123</v>
      </c>
      <c r="B65" s="388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391"/>
      <c r="B66" s="388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387" t="s">
        <v>125</v>
      </c>
      <c r="B67" s="382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387"/>
      <c r="B68" s="382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394" t="s">
        <v>127</v>
      </c>
      <c r="B69" s="389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395"/>
      <c r="B70" s="390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377" t="s">
        <v>255</v>
      </c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378" t="s">
        <v>216</v>
      </c>
      <c r="C79" s="378"/>
      <c r="D79" s="378"/>
      <c r="E79" s="378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opLeftCell="A7" workbookViewId="0">
      <selection activeCell="E37" sqref="E37"/>
    </sheetView>
  </sheetViews>
  <sheetFormatPr defaultColWidth="9.109375" defaultRowHeight="13.8"/>
  <cols>
    <col min="1" max="16384" width="9.109375" style="119"/>
  </cols>
  <sheetData>
    <row r="1" spans="1:14">
      <c r="A1" s="12"/>
      <c r="B1" s="12"/>
      <c r="C1" s="12"/>
      <c r="D1" s="12"/>
      <c r="E1" s="12"/>
      <c r="F1" s="405" t="s">
        <v>302</v>
      </c>
      <c r="G1" s="405"/>
      <c r="H1" s="405"/>
      <c r="I1" s="405"/>
      <c r="J1" s="405"/>
    </row>
    <row r="2" spans="1:14" ht="15.6">
      <c r="A2" s="12"/>
      <c r="B2" s="12"/>
      <c r="C2" s="12"/>
      <c r="D2" s="12"/>
      <c r="E2" s="406" t="s">
        <v>333</v>
      </c>
      <c r="F2" s="406"/>
      <c r="G2" s="406"/>
      <c r="H2" s="406"/>
      <c r="I2" s="406"/>
      <c r="J2" s="406"/>
    </row>
    <row r="3" spans="1:14" ht="15.6">
      <c r="A3" s="12"/>
      <c r="B3" s="12"/>
      <c r="C3" s="12"/>
      <c r="D3" s="12"/>
      <c r="E3" s="407" t="s">
        <v>306</v>
      </c>
      <c r="F3" s="407"/>
      <c r="G3" s="407"/>
      <c r="H3" s="407"/>
      <c r="I3" s="407"/>
      <c r="J3" s="407"/>
    </row>
    <row r="4" spans="1:14" ht="15.75" customHeight="1">
      <c r="A4" s="12"/>
      <c r="B4" s="12"/>
      <c r="C4" s="12"/>
      <c r="D4" s="12"/>
      <c r="E4" s="407" t="s">
        <v>339</v>
      </c>
      <c r="F4" s="407"/>
      <c r="G4" s="407"/>
      <c r="H4" s="407"/>
      <c r="I4" s="407"/>
      <c r="J4" s="407"/>
    </row>
    <row r="5" spans="1:14" ht="15.6">
      <c r="A5" s="12"/>
      <c r="B5" s="12"/>
      <c r="C5" s="12"/>
      <c r="D5" s="12"/>
      <c r="E5" s="120"/>
      <c r="F5" s="408"/>
      <c r="G5" s="408"/>
      <c r="H5" s="408"/>
      <c r="I5" s="408"/>
      <c r="J5" s="408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1"/>
      <c r="L7" s="121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404" t="s">
        <v>303</v>
      </c>
      <c r="B13" s="404"/>
      <c r="C13" s="404"/>
      <c r="D13" s="404"/>
      <c r="E13" s="404"/>
      <c r="F13" s="404"/>
      <c r="G13" s="404"/>
      <c r="H13" s="404"/>
      <c r="I13" s="404"/>
      <c r="J13" s="404"/>
      <c r="K13" s="12"/>
      <c r="L13" s="12"/>
      <c r="M13" s="12"/>
      <c r="N13" s="12"/>
    </row>
    <row r="14" spans="1:14" ht="15" customHeight="1">
      <c r="A14" s="410" t="s">
        <v>338</v>
      </c>
      <c r="B14" s="410"/>
      <c r="C14" s="410"/>
      <c r="D14" s="410"/>
      <c r="E14" s="410"/>
      <c r="F14" s="410"/>
      <c r="G14" s="410"/>
      <c r="H14" s="410"/>
      <c r="I14" s="410"/>
      <c r="J14" s="410"/>
      <c r="K14" s="12"/>
      <c r="L14" s="12"/>
      <c r="M14" s="12"/>
      <c r="N14" s="12"/>
    </row>
    <row r="15" spans="1:14" ht="18.75" customHeight="1">
      <c r="A15" s="411" t="s">
        <v>304</v>
      </c>
      <c r="B15" s="411"/>
      <c r="C15" s="411"/>
      <c r="D15" s="411"/>
      <c r="E15" s="411"/>
      <c r="F15" s="411"/>
      <c r="G15" s="411"/>
      <c r="H15" s="411"/>
      <c r="I15" s="411"/>
      <c r="J15" s="411"/>
      <c r="K15" s="12"/>
      <c r="L15" s="12"/>
      <c r="M15" s="12"/>
      <c r="N15" s="12"/>
    </row>
    <row r="16" spans="1:14" ht="15" customHeight="1">
      <c r="A16" s="412" t="s">
        <v>388</v>
      </c>
      <c r="B16" s="412"/>
      <c r="C16" s="412"/>
      <c r="D16" s="412"/>
      <c r="E16" s="412"/>
      <c r="F16" s="412"/>
      <c r="G16" s="412"/>
      <c r="H16" s="412"/>
      <c r="I16" s="412"/>
      <c r="J16" s="412"/>
      <c r="K16" s="12"/>
      <c r="L16" s="12"/>
      <c r="M16" s="12"/>
      <c r="N16" s="12"/>
    </row>
    <row r="17" spans="1:14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12"/>
      <c r="L17" s="12"/>
      <c r="M17" s="12"/>
      <c r="N17" s="12"/>
    </row>
    <row r="18" spans="1:14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12"/>
      <c r="L18" s="12"/>
      <c r="M18" s="12"/>
      <c r="N18" s="12"/>
    </row>
    <row r="19" spans="1:14">
      <c r="A19" s="413" t="s">
        <v>305</v>
      </c>
      <c r="B19" s="413"/>
      <c r="C19" s="413"/>
      <c r="D19" s="413"/>
      <c r="E19" s="413"/>
      <c r="F19" s="413"/>
      <c r="G19" s="413"/>
      <c r="H19" s="413"/>
      <c r="I19" s="413"/>
      <c r="J19" s="413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414" t="s">
        <v>381</v>
      </c>
      <c r="H22" s="414"/>
      <c r="I22" s="414"/>
      <c r="J22" s="414"/>
      <c r="K22" s="12"/>
      <c r="L22" s="12"/>
      <c r="M22" s="12"/>
      <c r="N22" s="12"/>
    </row>
    <row r="23" spans="1:14" ht="15.6">
      <c r="A23" s="12"/>
      <c r="G23" s="415" t="s">
        <v>352</v>
      </c>
      <c r="H23" s="415"/>
      <c r="I23" s="415"/>
      <c r="J23" s="415"/>
      <c r="K23" s="12"/>
      <c r="L23" s="12"/>
      <c r="M23" s="12"/>
      <c r="N23" s="12"/>
    </row>
    <row r="24" spans="1:14" ht="15.6">
      <c r="A24" s="12"/>
      <c r="G24" s="407"/>
      <c r="H24" s="407"/>
      <c r="I24" s="407"/>
      <c r="J24" s="407"/>
      <c r="K24" s="12"/>
      <c r="L24" s="12"/>
      <c r="M24" s="12"/>
      <c r="N24" s="12"/>
    </row>
    <row r="25" spans="1:14" ht="15.6">
      <c r="A25" s="12"/>
      <c r="B25" s="12"/>
      <c r="C25" s="12"/>
      <c r="D25" s="12"/>
      <c r="E25" s="12"/>
      <c r="F25" s="12"/>
      <c r="G25" s="166"/>
      <c r="H25" s="166"/>
      <c r="I25" s="166"/>
      <c r="J25" s="166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409"/>
      <c r="F38" s="409"/>
      <c r="G38" s="409"/>
      <c r="H38" s="409"/>
    </row>
    <row r="50" spans="1:14" ht="18">
      <c r="A50" s="410">
        <v>2018</v>
      </c>
      <c r="B50" s="410"/>
      <c r="C50" s="410"/>
      <c r="D50" s="410"/>
      <c r="E50" s="410"/>
      <c r="F50" s="410"/>
      <c r="G50" s="410"/>
      <c r="H50" s="410"/>
      <c r="I50" s="410"/>
      <c r="J50" s="410"/>
      <c r="K50" s="122"/>
      <c r="L50" s="122"/>
      <c r="M50" s="122"/>
      <c r="N50" s="122"/>
    </row>
  </sheetData>
  <mergeCells count="15"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  <mergeCell ref="A13:J13"/>
    <mergeCell ref="F1:J1"/>
    <mergeCell ref="E2:J2"/>
    <mergeCell ref="E3:J3"/>
    <mergeCell ref="E4:J4"/>
    <mergeCell ref="F5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T177"/>
  <sheetViews>
    <sheetView view="pageBreakPreview" zoomScale="69" zoomScaleSheetLayoutView="69" workbookViewId="0">
      <pane ySplit="7" topLeftCell="A160" activePane="bottomLeft" state="frozen"/>
      <selection pane="bottomLeft" activeCell="A171" sqref="A171:B171"/>
    </sheetView>
  </sheetViews>
  <sheetFormatPr defaultColWidth="12.109375" defaultRowHeight="15.6"/>
  <cols>
    <col min="1" max="1" width="9.88671875" style="162" customWidth="1"/>
    <col min="2" max="2" width="50.88671875" style="163" customWidth="1"/>
    <col min="3" max="3" width="23.5546875" style="164" hidden="1" customWidth="1"/>
    <col min="4" max="4" width="12.109375" style="165" customWidth="1"/>
    <col min="5" max="5" width="14.88671875" style="176" customWidth="1"/>
    <col min="6" max="6" width="13.44140625" style="198" customWidth="1"/>
    <col min="7" max="7" width="14.6640625" style="198" customWidth="1"/>
    <col min="8" max="8" width="13.33203125" style="164" hidden="1" customWidth="1"/>
    <col min="9" max="9" width="13.6640625" style="164" hidden="1" customWidth="1"/>
    <col min="10" max="10" width="9.44140625" style="164" hidden="1" customWidth="1"/>
    <col min="11" max="11" width="11.109375" style="164" hidden="1" customWidth="1"/>
    <col min="12" max="12" width="10.5546875" style="164" hidden="1" customWidth="1"/>
    <col min="13" max="13" width="9.6640625" style="164" hidden="1" customWidth="1"/>
    <col min="14" max="14" width="12.44140625" style="164" hidden="1" customWidth="1"/>
    <col min="15" max="15" width="11.44140625" style="164" hidden="1" customWidth="1"/>
    <col min="16" max="16" width="15.109375" style="164" hidden="1" customWidth="1"/>
    <col min="17" max="17" width="11.6640625" style="307" hidden="1" customWidth="1"/>
    <col min="18" max="18" width="14.109375" style="307" hidden="1" customWidth="1"/>
    <col min="19" max="19" width="9.6640625" style="307" hidden="1" customWidth="1"/>
    <col min="20" max="21" width="12.5546875" style="307" hidden="1" customWidth="1"/>
    <col min="22" max="22" width="9.44140625" style="307" hidden="1" customWidth="1"/>
    <col min="23" max="24" width="12.5546875" style="307" hidden="1" customWidth="1"/>
    <col min="25" max="25" width="9.44140625" style="307" hidden="1" customWidth="1"/>
    <col min="26" max="27" width="12.5546875" style="307" hidden="1" customWidth="1"/>
    <col min="28" max="28" width="9.44140625" style="307" hidden="1" customWidth="1"/>
    <col min="29" max="30" width="12.5546875" style="307" hidden="1" customWidth="1"/>
    <col min="31" max="31" width="9.44140625" style="307" hidden="1" customWidth="1"/>
    <col min="32" max="32" width="12.5546875" style="331" hidden="1" customWidth="1"/>
    <col min="33" max="33" width="12.6640625" style="331" hidden="1" customWidth="1"/>
    <col min="34" max="34" width="7.33203125" style="331" hidden="1" customWidth="1"/>
    <col min="35" max="35" width="12.5546875" style="348" hidden="1" customWidth="1"/>
    <col min="36" max="36" width="11.88671875" style="348" hidden="1" customWidth="1"/>
    <col min="37" max="37" width="11.109375" style="348" hidden="1" customWidth="1"/>
    <col min="38" max="38" width="12.6640625" style="364" customWidth="1"/>
    <col min="39" max="39" width="11.6640625" style="364" customWidth="1"/>
    <col min="40" max="40" width="10.109375" style="364" customWidth="1"/>
    <col min="41" max="41" width="13.88671875" style="164" customWidth="1"/>
    <col min="42" max="42" width="11.5546875" style="164" customWidth="1"/>
    <col min="43" max="43" width="9.5546875" style="164" customWidth="1"/>
    <col min="44" max="44" width="22.6640625" style="146" customWidth="1"/>
    <col min="45" max="16384" width="12.109375" style="146"/>
  </cols>
  <sheetData>
    <row r="1" spans="1:46">
      <c r="A1" s="510" t="s">
        <v>334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</row>
    <row r="2" spans="1:46">
      <c r="A2" s="511" t="s">
        <v>340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</row>
    <row r="3" spans="1:46">
      <c r="A3" s="512" t="s">
        <v>276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</row>
    <row r="4" spans="1:46" ht="16.2" thickBo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335"/>
      <c r="AK4" s="335"/>
      <c r="AL4" s="351"/>
      <c r="AM4" s="351"/>
      <c r="AN4" s="351"/>
      <c r="AO4" s="146"/>
      <c r="AP4" s="146"/>
      <c r="AQ4" s="146"/>
      <c r="AR4" s="147" t="s">
        <v>258</v>
      </c>
    </row>
    <row r="5" spans="1:46" ht="36" customHeight="1">
      <c r="A5" s="514" t="s">
        <v>0</v>
      </c>
      <c r="B5" s="516" t="s">
        <v>272</v>
      </c>
      <c r="C5" s="516" t="s">
        <v>260</v>
      </c>
      <c r="D5" s="516" t="s">
        <v>40</v>
      </c>
      <c r="E5" s="517" t="s">
        <v>257</v>
      </c>
      <c r="F5" s="517"/>
      <c r="G5" s="517"/>
      <c r="H5" s="518" t="s">
        <v>256</v>
      </c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9" t="s">
        <v>279</v>
      </c>
    </row>
    <row r="6" spans="1:46" ht="36" customHeight="1">
      <c r="A6" s="515"/>
      <c r="B6" s="432"/>
      <c r="C6" s="432"/>
      <c r="D6" s="432"/>
      <c r="E6" s="520" t="s">
        <v>341</v>
      </c>
      <c r="F6" s="521" t="s">
        <v>261</v>
      </c>
      <c r="G6" s="521" t="s">
        <v>19</v>
      </c>
      <c r="H6" s="433" t="s">
        <v>17</v>
      </c>
      <c r="I6" s="433"/>
      <c r="J6" s="433"/>
      <c r="K6" s="433" t="s">
        <v>18</v>
      </c>
      <c r="L6" s="433"/>
      <c r="M6" s="433"/>
      <c r="N6" s="433" t="s">
        <v>22</v>
      </c>
      <c r="O6" s="433"/>
      <c r="P6" s="433"/>
      <c r="Q6" s="490" t="s">
        <v>24</v>
      </c>
      <c r="R6" s="490"/>
      <c r="S6" s="490"/>
      <c r="T6" s="490" t="s">
        <v>25</v>
      </c>
      <c r="U6" s="490"/>
      <c r="V6" s="490"/>
      <c r="W6" s="490" t="s">
        <v>26</v>
      </c>
      <c r="X6" s="490"/>
      <c r="Y6" s="490"/>
      <c r="Z6" s="490" t="s">
        <v>28</v>
      </c>
      <c r="AA6" s="490"/>
      <c r="AB6" s="490"/>
      <c r="AC6" s="490" t="s">
        <v>29</v>
      </c>
      <c r="AD6" s="490"/>
      <c r="AE6" s="490"/>
      <c r="AF6" s="505" t="s">
        <v>30</v>
      </c>
      <c r="AG6" s="505"/>
      <c r="AH6" s="505"/>
      <c r="AI6" s="506" t="s">
        <v>32</v>
      </c>
      <c r="AJ6" s="506"/>
      <c r="AK6" s="506"/>
      <c r="AL6" s="507" t="s">
        <v>33</v>
      </c>
      <c r="AM6" s="507"/>
      <c r="AN6" s="507"/>
      <c r="AO6" s="433" t="s">
        <v>34</v>
      </c>
      <c r="AP6" s="433"/>
      <c r="AQ6" s="433"/>
      <c r="AR6" s="493"/>
    </row>
    <row r="7" spans="1:46" ht="36" customHeight="1">
      <c r="A7" s="515"/>
      <c r="B7" s="432"/>
      <c r="C7" s="432"/>
      <c r="D7" s="432"/>
      <c r="E7" s="520"/>
      <c r="F7" s="521"/>
      <c r="G7" s="521"/>
      <c r="H7" s="211" t="s">
        <v>20</v>
      </c>
      <c r="I7" s="211" t="s">
        <v>21</v>
      </c>
      <c r="J7" s="148" t="s">
        <v>19</v>
      </c>
      <c r="K7" s="211" t="s">
        <v>20</v>
      </c>
      <c r="L7" s="211" t="s">
        <v>21</v>
      </c>
      <c r="M7" s="148" t="s">
        <v>19</v>
      </c>
      <c r="N7" s="211" t="s">
        <v>20</v>
      </c>
      <c r="O7" s="211" t="s">
        <v>21</v>
      </c>
      <c r="P7" s="148" t="s">
        <v>19</v>
      </c>
      <c r="Q7" s="297" t="s">
        <v>20</v>
      </c>
      <c r="R7" s="297" t="s">
        <v>21</v>
      </c>
      <c r="S7" s="298" t="s">
        <v>19</v>
      </c>
      <c r="T7" s="297" t="s">
        <v>20</v>
      </c>
      <c r="U7" s="297" t="s">
        <v>21</v>
      </c>
      <c r="V7" s="298" t="s">
        <v>19</v>
      </c>
      <c r="W7" s="297" t="s">
        <v>20</v>
      </c>
      <c r="X7" s="297" t="s">
        <v>21</v>
      </c>
      <c r="Y7" s="298" t="s">
        <v>19</v>
      </c>
      <c r="Z7" s="297" t="s">
        <v>20</v>
      </c>
      <c r="AA7" s="297" t="s">
        <v>21</v>
      </c>
      <c r="AB7" s="298" t="s">
        <v>19</v>
      </c>
      <c r="AC7" s="297" t="s">
        <v>20</v>
      </c>
      <c r="AD7" s="297" t="s">
        <v>21</v>
      </c>
      <c r="AE7" s="298" t="s">
        <v>19</v>
      </c>
      <c r="AF7" s="319" t="s">
        <v>20</v>
      </c>
      <c r="AG7" s="319" t="s">
        <v>21</v>
      </c>
      <c r="AH7" s="320" t="s">
        <v>19</v>
      </c>
      <c r="AI7" s="336" t="s">
        <v>20</v>
      </c>
      <c r="AJ7" s="336" t="s">
        <v>21</v>
      </c>
      <c r="AK7" s="337" t="s">
        <v>19</v>
      </c>
      <c r="AL7" s="352" t="s">
        <v>20</v>
      </c>
      <c r="AM7" s="352" t="s">
        <v>21</v>
      </c>
      <c r="AN7" s="353" t="s">
        <v>19</v>
      </c>
      <c r="AO7" s="181" t="s">
        <v>20</v>
      </c>
      <c r="AP7" s="181" t="s">
        <v>21</v>
      </c>
      <c r="AQ7" s="148" t="s">
        <v>19</v>
      </c>
      <c r="AR7" s="493"/>
    </row>
    <row r="8" spans="1:46" s="179" customFormat="1">
      <c r="A8" s="177">
        <v>1</v>
      </c>
      <c r="B8" s="149">
        <v>2</v>
      </c>
      <c r="C8" s="149">
        <v>3</v>
      </c>
      <c r="D8" s="149">
        <v>4</v>
      </c>
      <c r="E8" s="149">
        <v>5</v>
      </c>
      <c r="F8" s="195">
        <v>6</v>
      </c>
      <c r="G8" s="195">
        <v>7</v>
      </c>
      <c r="H8" s="149">
        <v>8</v>
      </c>
      <c r="I8" s="149">
        <v>9</v>
      </c>
      <c r="J8" s="149">
        <v>10</v>
      </c>
      <c r="K8" s="149">
        <v>11</v>
      </c>
      <c r="L8" s="149">
        <v>12</v>
      </c>
      <c r="M8" s="149">
        <v>13</v>
      </c>
      <c r="N8" s="149">
        <v>14</v>
      </c>
      <c r="O8" s="149">
        <v>15</v>
      </c>
      <c r="P8" s="149">
        <v>16</v>
      </c>
      <c r="Q8" s="299">
        <v>17</v>
      </c>
      <c r="R8" s="299">
        <v>18</v>
      </c>
      <c r="S8" s="299">
        <v>19</v>
      </c>
      <c r="T8" s="299">
        <v>20</v>
      </c>
      <c r="U8" s="299">
        <v>21</v>
      </c>
      <c r="V8" s="299">
        <v>22</v>
      </c>
      <c r="W8" s="299">
        <v>23</v>
      </c>
      <c r="X8" s="299">
        <v>24</v>
      </c>
      <c r="Y8" s="299">
        <v>25</v>
      </c>
      <c r="Z8" s="299">
        <v>26</v>
      </c>
      <c r="AA8" s="299">
        <v>24</v>
      </c>
      <c r="AB8" s="299">
        <v>25</v>
      </c>
      <c r="AC8" s="299">
        <v>29</v>
      </c>
      <c r="AD8" s="299">
        <v>30</v>
      </c>
      <c r="AE8" s="299">
        <v>31</v>
      </c>
      <c r="AF8" s="321">
        <v>32</v>
      </c>
      <c r="AG8" s="321">
        <v>33</v>
      </c>
      <c r="AH8" s="321">
        <v>34</v>
      </c>
      <c r="AI8" s="338">
        <v>35</v>
      </c>
      <c r="AJ8" s="338">
        <v>36</v>
      </c>
      <c r="AK8" s="338">
        <v>37</v>
      </c>
      <c r="AL8" s="354">
        <v>38</v>
      </c>
      <c r="AM8" s="354">
        <v>39</v>
      </c>
      <c r="AN8" s="354">
        <v>40</v>
      </c>
      <c r="AO8" s="149">
        <v>41</v>
      </c>
      <c r="AP8" s="149">
        <v>42</v>
      </c>
      <c r="AQ8" s="149">
        <v>43</v>
      </c>
      <c r="AR8" s="178">
        <v>44</v>
      </c>
    </row>
    <row r="9" spans="1:46" s="261" customFormat="1">
      <c r="A9" s="494" t="s">
        <v>273</v>
      </c>
      <c r="B9" s="495"/>
      <c r="C9" s="495"/>
      <c r="D9" s="256" t="s">
        <v>259</v>
      </c>
      <c r="E9" s="257">
        <f>E14+E18</f>
        <v>236436.05065000002</v>
      </c>
      <c r="F9" s="257">
        <f>F14+F18</f>
        <v>143064.64065000002</v>
      </c>
      <c r="G9" s="257">
        <f t="shared" ref="G9:G12" si="0">F9/E9*100</f>
        <v>60.508809996061409</v>
      </c>
      <c r="H9" s="258">
        <f>H14+H18</f>
        <v>6070.7000000000007</v>
      </c>
      <c r="I9" s="258">
        <f t="shared" ref="H9:AP12" si="1">I14+I18</f>
        <v>6070.7000000000007</v>
      </c>
      <c r="J9" s="258">
        <f t="shared" ref="J9:J12" si="2">I9/H9*100</f>
        <v>100</v>
      </c>
      <c r="K9" s="258">
        <f t="shared" si="1"/>
        <v>14352</v>
      </c>
      <c r="L9" s="258">
        <f t="shared" si="1"/>
        <v>14352</v>
      </c>
      <c r="M9" s="258">
        <f t="shared" ref="M9:M12" si="3">L9/K9*100</f>
        <v>100</v>
      </c>
      <c r="N9" s="258">
        <f>N14+N18</f>
        <v>11657.477729999999</v>
      </c>
      <c r="O9" s="258">
        <f t="shared" si="1"/>
        <v>11657.477729999999</v>
      </c>
      <c r="P9" s="258">
        <f t="shared" ref="P9:P12" si="4">O9/N9*100</f>
        <v>100</v>
      </c>
      <c r="Q9" s="300">
        <f t="shared" si="1"/>
        <v>11724.91807</v>
      </c>
      <c r="R9" s="300">
        <f t="shared" si="1"/>
        <v>11724.91807</v>
      </c>
      <c r="S9" s="301">
        <f>R9/Q9*100</f>
        <v>100</v>
      </c>
      <c r="T9" s="300">
        <f>T14+T18</f>
        <v>14441.63485</v>
      </c>
      <c r="U9" s="300">
        <f t="shared" si="1"/>
        <v>14441.53485</v>
      </c>
      <c r="V9" s="301">
        <f>U9/T9*100</f>
        <v>99.999307557620455</v>
      </c>
      <c r="W9" s="300">
        <f>W14+W18</f>
        <v>17431.5</v>
      </c>
      <c r="X9" s="300">
        <f t="shared" si="1"/>
        <v>17431.5</v>
      </c>
      <c r="Y9" s="301">
        <f>X9/W9*100</f>
        <v>100</v>
      </c>
      <c r="Z9" s="300">
        <f t="shared" si="1"/>
        <v>16959.600000000002</v>
      </c>
      <c r="AA9" s="300">
        <f t="shared" si="1"/>
        <v>16959.600000000002</v>
      </c>
      <c r="AB9" s="301">
        <f t="shared" ref="AB9" si="5">AA9/Z9*100</f>
        <v>100</v>
      </c>
      <c r="AC9" s="300">
        <f t="shared" si="1"/>
        <v>11288.23</v>
      </c>
      <c r="AD9" s="300">
        <f t="shared" si="1"/>
        <v>11288.26</v>
      </c>
      <c r="AE9" s="300">
        <f t="shared" ref="AE9:AE12" si="6">AD9/AC9*100</f>
        <v>100.00026576354308</v>
      </c>
      <c r="AF9" s="322">
        <f t="shared" si="1"/>
        <v>10845.300000000001</v>
      </c>
      <c r="AG9" s="322">
        <f t="shared" si="1"/>
        <v>10845.300000000001</v>
      </c>
      <c r="AH9" s="322">
        <f t="shared" si="1"/>
        <v>0</v>
      </c>
      <c r="AI9" s="339">
        <f t="shared" si="1"/>
        <v>15572.86</v>
      </c>
      <c r="AJ9" s="339">
        <f t="shared" si="1"/>
        <v>15572.85</v>
      </c>
      <c r="AK9" s="340">
        <f t="shared" ref="AK9:AK21" si="7">AJ9/AI9*100</f>
        <v>99.999935785719515</v>
      </c>
      <c r="AL9" s="355">
        <f t="shared" si="1"/>
        <v>12720.499999999998</v>
      </c>
      <c r="AM9" s="355">
        <f t="shared" si="1"/>
        <v>12720.499999999998</v>
      </c>
      <c r="AN9" s="356">
        <f t="shared" ref="AN9" si="8">AM9/AL9*100</f>
        <v>100</v>
      </c>
      <c r="AO9" s="257">
        <f>AO14+AO18</f>
        <v>93206.63</v>
      </c>
      <c r="AP9" s="257">
        <f t="shared" si="1"/>
        <v>0</v>
      </c>
      <c r="AQ9" s="259">
        <f t="shared" ref="AQ9:AQ21" si="9">AP9/AO9*100</f>
        <v>0</v>
      </c>
      <c r="AR9" s="496"/>
      <c r="AS9" s="220">
        <f>SUM(H9+K9+N9+Q9+T9+W9+Z9+AC9+AF9+AI9+AL9+AO9)</f>
        <v>236271.35065000001</v>
      </c>
      <c r="AT9" s="260">
        <f>SUM(I9+L9+O9+R9+U9+X9+AA9+AD9+AG9+AJ9+AM9+AP9)</f>
        <v>143064.64064999999</v>
      </c>
    </row>
    <row r="10" spans="1:46" s="207" customFormat="1" ht="18" customHeight="1">
      <c r="A10" s="494"/>
      <c r="B10" s="495"/>
      <c r="C10" s="495"/>
      <c r="D10" s="206" t="s">
        <v>2</v>
      </c>
      <c r="E10" s="204">
        <f>E15+E19</f>
        <v>15913.554609999999</v>
      </c>
      <c r="F10" s="204">
        <f t="shared" ref="F10" si="10">F15+F19</f>
        <v>14634.124609999999</v>
      </c>
      <c r="G10" s="203">
        <f t="shared" si="0"/>
        <v>91.960124363440372</v>
      </c>
      <c r="H10" s="167">
        <f t="shared" ref="H10:S10" si="11">H15+H19</f>
        <v>0</v>
      </c>
      <c r="I10" s="167">
        <f t="shared" si="11"/>
        <v>0</v>
      </c>
      <c r="J10" s="167"/>
      <c r="K10" s="167">
        <f t="shared" si="11"/>
        <v>0</v>
      </c>
      <c r="L10" s="167">
        <f t="shared" si="11"/>
        <v>0</v>
      </c>
      <c r="M10" s="167" t="e">
        <f t="shared" si="3"/>
        <v>#DIV/0!</v>
      </c>
      <c r="N10" s="167">
        <f t="shared" si="11"/>
        <v>0</v>
      </c>
      <c r="O10" s="167">
        <f t="shared" si="11"/>
        <v>0</v>
      </c>
      <c r="P10" s="172" t="e">
        <f t="shared" si="4"/>
        <v>#DIV/0!</v>
      </c>
      <c r="Q10" s="210">
        <f t="shared" si="11"/>
        <v>0</v>
      </c>
      <c r="R10" s="210">
        <f t="shared" si="11"/>
        <v>0</v>
      </c>
      <c r="S10" s="210" t="e">
        <f t="shared" si="11"/>
        <v>#DIV/0!</v>
      </c>
      <c r="T10" s="210">
        <f>T15+T19</f>
        <v>469.22460999999998</v>
      </c>
      <c r="U10" s="210">
        <f t="shared" si="1"/>
        <v>469.22460999999998</v>
      </c>
      <c r="V10" s="210">
        <f t="shared" si="1"/>
        <v>100</v>
      </c>
      <c r="W10" s="210">
        <f>W15+W19</f>
        <v>3521.6</v>
      </c>
      <c r="X10" s="210">
        <f t="shared" si="1"/>
        <v>3521.6</v>
      </c>
      <c r="Y10" s="210">
        <f t="shared" si="1"/>
        <v>100</v>
      </c>
      <c r="Z10" s="210">
        <f t="shared" si="1"/>
        <v>2671.5</v>
      </c>
      <c r="AA10" s="210">
        <f t="shared" si="1"/>
        <v>2671.5</v>
      </c>
      <c r="AB10" s="210">
        <f t="shared" si="1"/>
        <v>100</v>
      </c>
      <c r="AC10" s="210">
        <f t="shared" si="1"/>
        <v>246.7</v>
      </c>
      <c r="AD10" s="210">
        <f t="shared" si="1"/>
        <v>246.7</v>
      </c>
      <c r="AE10" s="210">
        <f t="shared" si="6"/>
        <v>100</v>
      </c>
      <c r="AF10" s="323">
        <f t="shared" si="1"/>
        <v>3438.6</v>
      </c>
      <c r="AG10" s="323">
        <f t="shared" si="1"/>
        <v>3438.6</v>
      </c>
      <c r="AH10" s="323">
        <f t="shared" si="1"/>
        <v>0</v>
      </c>
      <c r="AI10" s="341">
        <f t="shared" si="1"/>
        <v>2371.46</v>
      </c>
      <c r="AJ10" s="341">
        <f t="shared" si="1"/>
        <v>2371.5</v>
      </c>
      <c r="AK10" s="341"/>
      <c r="AL10" s="357">
        <f t="shared" si="1"/>
        <v>1915</v>
      </c>
      <c r="AM10" s="357">
        <f t="shared" si="1"/>
        <v>1915</v>
      </c>
      <c r="AN10" s="357">
        <f t="shared" si="1"/>
        <v>0</v>
      </c>
      <c r="AO10" s="204">
        <f t="shared" si="1"/>
        <v>1279.4699999999998</v>
      </c>
      <c r="AP10" s="204">
        <f t="shared" si="1"/>
        <v>0</v>
      </c>
      <c r="AQ10" s="204">
        <f t="shared" si="9"/>
        <v>0</v>
      </c>
      <c r="AR10" s="497"/>
      <c r="AS10" s="220">
        <f>SUM(H10+K10+N10+Q10+T10+W10+Z10+AC10+AF10+AI10+AL10+AO10)</f>
        <v>15913.554609999997</v>
      </c>
      <c r="AT10" s="220">
        <f t="shared" ref="AT10:AT73" si="12">SUM(I10+L10+O10+R10+U10+X10+AA10+AD10+AG10+AJ10+AM10+AP10)</f>
        <v>14634.124609999999</v>
      </c>
    </row>
    <row r="11" spans="1:46" s="207" customFormat="1" ht="31.2">
      <c r="A11" s="494"/>
      <c r="B11" s="495"/>
      <c r="C11" s="495"/>
      <c r="D11" s="206" t="s">
        <v>280</v>
      </c>
      <c r="E11" s="204">
        <f>E16+E20</f>
        <v>204443.49529000002</v>
      </c>
      <c r="F11" s="204">
        <f>F16+F20</f>
        <v>119493.76529000001</v>
      </c>
      <c r="G11" s="203">
        <f t="shared" si="0"/>
        <v>58.448308722417366</v>
      </c>
      <c r="H11" s="167">
        <f t="shared" si="1"/>
        <v>5880.8</v>
      </c>
      <c r="I11" s="167">
        <f t="shared" si="1"/>
        <v>5880.8</v>
      </c>
      <c r="J11" s="167">
        <f t="shared" si="2"/>
        <v>100</v>
      </c>
      <c r="K11" s="167">
        <f t="shared" si="1"/>
        <v>13813.6</v>
      </c>
      <c r="L11" s="167">
        <f t="shared" si="1"/>
        <v>13813.6</v>
      </c>
      <c r="M11" s="167">
        <f t="shared" si="3"/>
        <v>100</v>
      </c>
      <c r="N11" s="167">
        <f t="shared" si="1"/>
        <v>11323.041529999999</v>
      </c>
      <c r="O11" s="167">
        <f t="shared" si="1"/>
        <v>11323.041529999999</v>
      </c>
      <c r="P11" s="172">
        <f t="shared" si="4"/>
        <v>100</v>
      </c>
      <c r="Q11" s="210">
        <f t="shared" si="1"/>
        <v>11235.603520000001</v>
      </c>
      <c r="R11" s="210">
        <f t="shared" si="1"/>
        <v>11235.603520000001</v>
      </c>
      <c r="S11" s="210">
        <f>R11/Q11*100</f>
        <v>100</v>
      </c>
      <c r="T11" s="210">
        <f>T16+T20</f>
        <v>13510.810239999999</v>
      </c>
      <c r="U11" s="210">
        <f t="shared" si="1"/>
        <v>13510.71024</v>
      </c>
      <c r="V11" s="210">
        <f>U11/T11*100</f>
        <v>99.999259851939144</v>
      </c>
      <c r="W11" s="210">
        <f t="shared" si="1"/>
        <v>13233</v>
      </c>
      <c r="X11" s="210">
        <f t="shared" si="1"/>
        <v>13233</v>
      </c>
      <c r="Y11" s="210">
        <f t="shared" si="1"/>
        <v>200</v>
      </c>
      <c r="Z11" s="210">
        <f t="shared" si="1"/>
        <v>12674.100000000002</v>
      </c>
      <c r="AA11" s="210">
        <f t="shared" si="1"/>
        <v>12674.100000000002</v>
      </c>
      <c r="AB11" s="210">
        <f t="shared" ref="AB11" si="13">AA11/Z11*100</f>
        <v>100</v>
      </c>
      <c r="AC11" s="210">
        <f t="shared" si="1"/>
        <v>9127.6299999999992</v>
      </c>
      <c r="AD11" s="210">
        <f t="shared" si="1"/>
        <v>9127.66</v>
      </c>
      <c r="AE11" s="210">
        <f t="shared" si="6"/>
        <v>100.00032867239361</v>
      </c>
      <c r="AF11" s="323">
        <f t="shared" si="1"/>
        <v>5677.2999999999993</v>
      </c>
      <c r="AG11" s="323">
        <f t="shared" si="1"/>
        <v>5677.2999999999993</v>
      </c>
      <c r="AH11" s="323">
        <f t="shared" si="1"/>
        <v>0</v>
      </c>
      <c r="AI11" s="341">
        <f t="shared" si="1"/>
        <v>12468.9</v>
      </c>
      <c r="AJ11" s="341">
        <f t="shared" si="1"/>
        <v>12348.85</v>
      </c>
      <c r="AK11" s="341">
        <f t="shared" si="7"/>
        <v>99.037204564957619</v>
      </c>
      <c r="AL11" s="357">
        <f t="shared" si="1"/>
        <v>10549.099999999999</v>
      </c>
      <c r="AM11" s="357">
        <f>AM16+AM20</f>
        <v>10549.099999999999</v>
      </c>
      <c r="AN11" s="357">
        <f t="shared" ref="AN11:AN12" si="14">AM11/AL11*100</f>
        <v>100</v>
      </c>
      <c r="AO11" s="204">
        <f t="shared" si="1"/>
        <v>10149.709999999999</v>
      </c>
      <c r="AP11" s="204">
        <f t="shared" si="1"/>
        <v>0</v>
      </c>
      <c r="AQ11" s="204">
        <f t="shared" si="9"/>
        <v>0</v>
      </c>
      <c r="AR11" s="497"/>
      <c r="AS11" s="220">
        <f t="shared" ref="AS11:AS12" si="15">SUM(H11+K11+N11+Q11+T11+W11+Z11+AC11+AF11+AI11+AL11+AO11)</f>
        <v>129643.59529</v>
      </c>
      <c r="AT11" s="220">
        <f t="shared" si="12"/>
        <v>119373.76529000001</v>
      </c>
    </row>
    <row r="12" spans="1:46" s="207" customFormat="1" ht="35.25" customHeight="1">
      <c r="A12" s="494"/>
      <c r="B12" s="495"/>
      <c r="C12" s="495"/>
      <c r="D12" s="206" t="s">
        <v>43</v>
      </c>
      <c r="E12" s="204">
        <f>E17+E21</f>
        <v>16079.000749999999</v>
      </c>
      <c r="F12" s="204">
        <f t="shared" ref="F12" si="16">F17+F21</f>
        <v>8936.7507499999992</v>
      </c>
      <c r="G12" s="203">
        <f t="shared" si="0"/>
        <v>55.580262038360807</v>
      </c>
      <c r="H12" s="167">
        <f t="shared" si="1"/>
        <v>189.9</v>
      </c>
      <c r="I12" s="167">
        <f t="shared" si="1"/>
        <v>189.9</v>
      </c>
      <c r="J12" s="167">
        <f t="shared" si="2"/>
        <v>100</v>
      </c>
      <c r="K12" s="167">
        <f t="shared" si="1"/>
        <v>538.4</v>
      </c>
      <c r="L12" s="167">
        <f t="shared" si="1"/>
        <v>538.4</v>
      </c>
      <c r="M12" s="167">
        <f t="shared" si="3"/>
        <v>100</v>
      </c>
      <c r="N12" s="167">
        <f t="shared" si="1"/>
        <v>334.43619999999999</v>
      </c>
      <c r="O12" s="167">
        <f t="shared" si="1"/>
        <v>334.43619999999999</v>
      </c>
      <c r="P12" s="172">
        <f t="shared" si="4"/>
        <v>100</v>
      </c>
      <c r="Q12" s="210">
        <f t="shared" si="1"/>
        <v>489.31455</v>
      </c>
      <c r="R12" s="210">
        <f t="shared" si="1"/>
        <v>489.31455</v>
      </c>
      <c r="S12" s="210">
        <f t="shared" si="1"/>
        <v>100</v>
      </c>
      <c r="T12" s="210">
        <f t="shared" si="1"/>
        <v>461.6</v>
      </c>
      <c r="U12" s="210">
        <f t="shared" si="1"/>
        <v>461.6</v>
      </c>
      <c r="V12" s="210">
        <f t="shared" si="1"/>
        <v>100</v>
      </c>
      <c r="W12" s="210">
        <f t="shared" si="1"/>
        <v>676.9</v>
      </c>
      <c r="X12" s="210">
        <f t="shared" si="1"/>
        <v>676.9</v>
      </c>
      <c r="Y12" s="210">
        <f t="shared" si="1"/>
        <v>100</v>
      </c>
      <c r="Z12" s="210">
        <f t="shared" si="1"/>
        <v>1614</v>
      </c>
      <c r="AA12" s="210">
        <f t="shared" si="1"/>
        <v>1614</v>
      </c>
      <c r="AB12" s="210">
        <f t="shared" si="1"/>
        <v>100</v>
      </c>
      <c r="AC12" s="210">
        <f t="shared" si="1"/>
        <v>1913.9</v>
      </c>
      <c r="AD12" s="210">
        <f t="shared" si="1"/>
        <v>1913.9</v>
      </c>
      <c r="AE12" s="210">
        <f t="shared" si="6"/>
        <v>100</v>
      </c>
      <c r="AF12" s="323">
        <f t="shared" si="1"/>
        <v>1729.3999999999999</v>
      </c>
      <c r="AG12" s="323">
        <f t="shared" si="1"/>
        <v>1729.3999999999999</v>
      </c>
      <c r="AH12" s="323">
        <f t="shared" si="1"/>
        <v>0</v>
      </c>
      <c r="AI12" s="341">
        <f t="shared" si="1"/>
        <v>732.5</v>
      </c>
      <c r="AJ12" s="341">
        <f t="shared" si="1"/>
        <v>732.5</v>
      </c>
      <c r="AK12" s="341">
        <f t="shared" si="7"/>
        <v>100</v>
      </c>
      <c r="AL12" s="357">
        <f t="shared" si="1"/>
        <v>256.39999999999998</v>
      </c>
      <c r="AM12" s="357">
        <f t="shared" si="1"/>
        <v>256.39999999999998</v>
      </c>
      <c r="AN12" s="357">
        <f t="shared" si="14"/>
        <v>100</v>
      </c>
      <c r="AO12" s="204">
        <f>AO17+AO21</f>
        <v>7142.2499999999991</v>
      </c>
      <c r="AP12" s="204">
        <f t="shared" si="1"/>
        <v>0</v>
      </c>
      <c r="AQ12" s="204">
        <f t="shared" si="9"/>
        <v>0</v>
      </c>
      <c r="AR12" s="497"/>
      <c r="AS12" s="220">
        <f t="shared" si="15"/>
        <v>16079.000749999999</v>
      </c>
      <c r="AT12" s="220">
        <f t="shared" si="12"/>
        <v>8936.7507499999992</v>
      </c>
    </row>
    <row r="13" spans="1:46" s="207" customFormat="1">
      <c r="A13" s="498" t="s">
        <v>36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500"/>
      <c r="AT13" s="220">
        <f t="shared" si="12"/>
        <v>0</v>
      </c>
    </row>
    <row r="14" spans="1:46" s="205" customFormat="1">
      <c r="A14" s="488" t="s">
        <v>285</v>
      </c>
      <c r="B14" s="489"/>
      <c r="C14" s="489"/>
      <c r="D14" s="208" t="s">
        <v>41</v>
      </c>
      <c r="E14" s="203">
        <f>E141</f>
        <v>82305.934999999998</v>
      </c>
      <c r="F14" s="203">
        <f>F141</f>
        <v>7626.0349999999999</v>
      </c>
      <c r="G14" s="203">
        <f t="shared" ref="G14:G21" si="17">F14/E14*100</f>
        <v>9.265473990423656</v>
      </c>
      <c r="H14" s="172">
        <f t="shared" ref="F14:AP17" si="18">H141</f>
        <v>0</v>
      </c>
      <c r="I14" s="172">
        <f t="shared" si="18"/>
        <v>0</v>
      </c>
      <c r="J14" s="172"/>
      <c r="K14" s="172">
        <f t="shared" si="18"/>
        <v>588</v>
      </c>
      <c r="L14" s="172">
        <f t="shared" si="18"/>
        <v>588</v>
      </c>
      <c r="M14" s="172">
        <f t="shared" ref="M14:M21" si="19">L14/K14*100</f>
        <v>100</v>
      </c>
      <c r="N14" s="172">
        <f t="shared" si="18"/>
        <v>100</v>
      </c>
      <c r="O14" s="172">
        <f t="shared" si="18"/>
        <v>100</v>
      </c>
      <c r="P14" s="172">
        <f t="shared" si="18"/>
        <v>100</v>
      </c>
      <c r="Q14" s="284">
        <f t="shared" si="18"/>
        <v>99.534999999999997</v>
      </c>
      <c r="R14" s="284">
        <f t="shared" si="18"/>
        <v>99.534999999999997</v>
      </c>
      <c r="S14" s="284">
        <f t="shared" si="18"/>
        <v>100</v>
      </c>
      <c r="T14" s="284">
        <f t="shared" si="18"/>
        <v>0</v>
      </c>
      <c r="U14" s="284">
        <f t="shared" si="18"/>
        <v>0</v>
      </c>
      <c r="V14" s="210" t="e">
        <f>U14/T14*100</f>
        <v>#DIV/0!</v>
      </c>
      <c r="W14" s="284">
        <f t="shared" si="18"/>
        <v>882.00000000000011</v>
      </c>
      <c r="X14" s="284">
        <f t="shared" si="18"/>
        <v>882.00000000000011</v>
      </c>
      <c r="Y14" s="284">
        <f t="shared" ref="Y14" si="20">SUM(Y15:Y17)</f>
        <v>100</v>
      </c>
      <c r="Z14" s="284">
        <f t="shared" si="18"/>
        <v>0</v>
      </c>
      <c r="AA14" s="284">
        <f t="shared" si="18"/>
        <v>0</v>
      </c>
      <c r="AB14" s="284" t="e">
        <f t="shared" si="18"/>
        <v>#DIV/0!</v>
      </c>
      <c r="AC14" s="284">
        <f t="shared" si="18"/>
        <v>141.80000000000001</v>
      </c>
      <c r="AD14" s="284">
        <f t="shared" si="18"/>
        <v>141.80000000000001</v>
      </c>
      <c r="AE14" s="284">
        <f t="shared" ref="AE14:AE21" si="21">AD14/AC14*100</f>
        <v>100</v>
      </c>
      <c r="AF14" s="324">
        <f t="shared" si="18"/>
        <v>755.4</v>
      </c>
      <c r="AG14" s="324">
        <f t="shared" si="18"/>
        <v>755.4</v>
      </c>
      <c r="AH14" s="324">
        <f t="shared" si="18"/>
        <v>0</v>
      </c>
      <c r="AI14" s="342">
        <f t="shared" si="18"/>
        <v>568.9</v>
      </c>
      <c r="AJ14" s="342">
        <f t="shared" si="18"/>
        <v>568.9</v>
      </c>
      <c r="AK14" s="341">
        <v>0</v>
      </c>
      <c r="AL14" s="358">
        <f t="shared" si="18"/>
        <v>4370.3999999999996</v>
      </c>
      <c r="AM14" s="358">
        <f t="shared" si="18"/>
        <v>4370.3999999999996</v>
      </c>
      <c r="AN14" s="357"/>
      <c r="AO14" s="203">
        <f t="shared" si="18"/>
        <v>74635.199999999997</v>
      </c>
      <c r="AP14" s="203">
        <f t="shared" si="18"/>
        <v>0</v>
      </c>
      <c r="AQ14" s="204">
        <v>0</v>
      </c>
      <c r="AR14" s="501"/>
      <c r="AS14" s="220">
        <f>SUM(H14+K14+N14+Q14+T14+W14+Z14+AC14+AF14+AI14+AL14+AO14)</f>
        <v>82141.235000000001</v>
      </c>
      <c r="AT14" s="220">
        <f t="shared" si="12"/>
        <v>7506.0349999999999</v>
      </c>
    </row>
    <row r="15" spans="1:46" s="207" customFormat="1" ht="18.75" customHeight="1">
      <c r="A15" s="488"/>
      <c r="B15" s="489"/>
      <c r="C15" s="489"/>
      <c r="D15" s="209" t="s">
        <v>2</v>
      </c>
      <c r="E15" s="204">
        <f t="shared" ref="E15:T17" si="22">E142</f>
        <v>0</v>
      </c>
      <c r="F15" s="204">
        <f t="shared" si="22"/>
        <v>0</v>
      </c>
      <c r="G15" s="204"/>
      <c r="H15" s="167">
        <f t="shared" si="22"/>
        <v>0</v>
      </c>
      <c r="I15" s="167">
        <f t="shared" si="22"/>
        <v>0</v>
      </c>
      <c r="J15" s="167"/>
      <c r="K15" s="167">
        <f t="shared" si="22"/>
        <v>0</v>
      </c>
      <c r="L15" s="167">
        <f t="shared" si="22"/>
        <v>0</v>
      </c>
      <c r="M15" s="167"/>
      <c r="N15" s="167">
        <f t="shared" si="22"/>
        <v>0</v>
      </c>
      <c r="O15" s="167">
        <f t="shared" si="22"/>
        <v>0</v>
      </c>
      <c r="P15" s="167">
        <f t="shared" si="22"/>
        <v>0</v>
      </c>
      <c r="Q15" s="210">
        <f t="shared" si="22"/>
        <v>0</v>
      </c>
      <c r="R15" s="210">
        <f t="shared" si="22"/>
        <v>0</v>
      </c>
      <c r="S15" s="210">
        <f t="shared" si="22"/>
        <v>0</v>
      </c>
      <c r="T15" s="210">
        <f t="shared" si="22"/>
        <v>0</v>
      </c>
      <c r="U15" s="210">
        <f t="shared" si="18"/>
        <v>0</v>
      </c>
      <c r="V15" s="210">
        <f t="shared" si="18"/>
        <v>0</v>
      </c>
      <c r="W15" s="210">
        <f t="shared" si="18"/>
        <v>0</v>
      </c>
      <c r="X15" s="210">
        <f t="shared" si="18"/>
        <v>0</v>
      </c>
      <c r="Y15" s="210">
        <f t="shared" si="18"/>
        <v>0</v>
      </c>
      <c r="Z15" s="210">
        <f t="shared" si="18"/>
        <v>0</v>
      </c>
      <c r="AA15" s="210">
        <f t="shared" si="18"/>
        <v>0</v>
      </c>
      <c r="AB15" s="210">
        <f t="shared" si="18"/>
        <v>0</v>
      </c>
      <c r="AC15" s="210">
        <f t="shared" si="18"/>
        <v>0</v>
      </c>
      <c r="AD15" s="210">
        <f t="shared" si="18"/>
        <v>0</v>
      </c>
      <c r="AE15" s="210"/>
      <c r="AF15" s="323">
        <f t="shared" si="18"/>
        <v>0</v>
      </c>
      <c r="AG15" s="323">
        <f t="shared" si="18"/>
        <v>0</v>
      </c>
      <c r="AH15" s="323">
        <f t="shared" si="18"/>
        <v>0</v>
      </c>
      <c r="AI15" s="341">
        <f t="shared" si="18"/>
        <v>0</v>
      </c>
      <c r="AJ15" s="341">
        <f t="shared" si="18"/>
        <v>0</v>
      </c>
      <c r="AK15" s="341"/>
      <c r="AL15" s="357">
        <f t="shared" si="18"/>
        <v>0</v>
      </c>
      <c r="AM15" s="357">
        <f t="shared" si="18"/>
        <v>0</v>
      </c>
      <c r="AN15" s="357">
        <f t="shared" si="18"/>
        <v>0</v>
      </c>
      <c r="AO15" s="204">
        <f t="shared" si="18"/>
        <v>0</v>
      </c>
      <c r="AP15" s="204">
        <f t="shared" si="18"/>
        <v>0</v>
      </c>
      <c r="AQ15" s="204">
        <v>0</v>
      </c>
      <c r="AR15" s="502"/>
      <c r="AT15" s="220">
        <f t="shared" si="12"/>
        <v>0</v>
      </c>
    </row>
    <row r="16" spans="1:46" s="207" customFormat="1" ht="31.2">
      <c r="A16" s="488"/>
      <c r="B16" s="489"/>
      <c r="C16" s="489"/>
      <c r="D16" s="206" t="s">
        <v>280</v>
      </c>
      <c r="E16" s="204">
        <f>E143</f>
        <v>82305.934999999998</v>
      </c>
      <c r="F16" s="204">
        <f>F143</f>
        <v>7626.0349999999999</v>
      </c>
      <c r="G16" s="204">
        <f t="shared" si="17"/>
        <v>9.265473990423656</v>
      </c>
      <c r="H16" s="167">
        <f t="shared" si="18"/>
        <v>0</v>
      </c>
      <c r="I16" s="167">
        <f t="shared" si="18"/>
        <v>0</v>
      </c>
      <c r="J16" s="167"/>
      <c r="K16" s="167">
        <f t="shared" si="18"/>
        <v>588</v>
      </c>
      <c r="L16" s="167">
        <f t="shared" si="18"/>
        <v>588</v>
      </c>
      <c r="M16" s="167">
        <f t="shared" si="19"/>
        <v>100</v>
      </c>
      <c r="N16" s="167">
        <f t="shared" si="18"/>
        <v>100</v>
      </c>
      <c r="O16" s="167">
        <f t="shared" si="18"/>
        <v>100</v>
      </c>
      <c r="P16" s="167">
        <f t="shared" si="18"/>
        <v>100</v>
      </c>
      <c r="Q16" s="210">
        <f t="shared" si="18"/>
        <v>99.534999999999997</v>
      </c>
      <c r="R16" s="210">
        <f t="shared" si="18"/>
        <v>99.534999999999997</v>
      </c>
      <c r="S16" s="210">
        <f t="shared" si="18"/>
        <v>100</v>
      </c>
      <c r="T16" s="210">
        <f t="shared" si="18"/>
        <v>0</v>
      </c>
      <c r="U16" s="210">
        <f t="shared" si="18"/>
        <v>0</v>
      </c>
      <c r="V16" s="210" t="e">
        <f>U16/T16*100</f>
        <v>#DIV/0!</v>
      </c>
      <c r="W16" s="210">
        <f>W143</f>
        <v>882.00000000000011</v>
      </c>
      <c r="X16" s="210">
        <f t="shared" si="18"/>
        <v>882.00000000000011</v>
      </c>
      <c r="Y16" s="210">
        <f>X16/W16*100</f>
        <v>100</v>
      </c>
      <c r="Z16" s="210">
        <f>Z143</f>
        <v>0</v>
      </c>
      <c r="AA16" s="210">
        <f t="shared" si="18"/>
        <v>0</v>
      </c>
      <c r="AB16" s="210" t="e">
        <f t="shared" si="18"/>
        <v>#DIV/0!</v>
      </c>
      <c r="AC16" s="210">
        <f t="shared" si="18"/>
        <v>141.80000000000001</v>
      </c>
      <c r="AD16" s="210">
        <f t="shared" si="18"/>
        <v>141.80000000000001</v>
      </c>
      <c r="AE16" s="210">
        <f t="shared" si="21"/>
        <v>100</v>
      </c>
      <c r="AF16" s="323">
        <f t="shared" si="18"/>
        <v>755.4</v>
      </c>
      <c r="AG16" s="323">
        <f t="shared" si="18"/>
        <v>755.4</v>
      </c>
      <c r="AH16" s="323">
        <f t="shared" si="18"/>
        <v>0</v>
      </c>
      <c r="AI16" s="341">
        <f t="shared" si="18"/>
        <v>568.9</v>
      </c>
      <c r="AJ16" s="341">
        <f t="shared" si="18"/>
        <v>568.9</v>
      </c>
      <c r="AK16" s="341">
        <v>0</v>
      </c>
      <c r="AL16" s="357">
        <f t="shared" si="18"/>
        <v>4370.3999999999996</v>
      </c>
      <c r="AM16" s="357">
        <f t="shared" si="18"/>
        <v>4370.3999999999996</v>
      </c>
      <c r="AN16" s="357"/>
      <c r="AO16" s="204">
        <f t="shared" si="18"/>
        <v>0</v>
      </c>
      <c r="AP16" s="204">
        <f t="shared" si="18"/>
        <v>0</v>
      </c>
      <c r="AQ16" s="204">
        <v>0</v>
      </c>
      <c r="AR16" s="502"/>
      <c r="AS16" s="220">
        <f>SUM(H16+K16+N16+Q16+T16+W16+Z16+AC16+AF16+AI16+AL16+AO16)</f>
        <v>7506.0349999999999</v>
      </c>
      <c r="AT16" s="220">
        <f t="shared" si="12"/>
        <v>7506.0349999999999</v>
      </c>
    </row>
    <row r="17" spans="1:46" s="207" customFormat="1" ht="18" customHeight="1">
      <c r="A17" s="488"/>
      <c r="B17" s="489"/>
      <c r="C17" s="489"/>
      <c r="D17" s="209" t="s">
        <v>43</v>
      </c>
      <c r="E17" s="204">
        <f t="shared" si="22"/>
        <v>0</v>
      </c>
      <c r="F17" s="204">
        <f t="shared" si="18"/>
        <v>0</v>
      </c>
      <c r="G17" s="204"/>
      <c r="H17" s="167">
        <f t="shared" si="18"/>
        <v>0</v>
      </c>
      <c r="I17" s="167">
        <f t="shared" si="18"/>
        <v>0</v>
      </c>
      <c r="J17" s="167"/>
      <c r="K17" s="167">
        <f t="shared" si="18"/>
        <v>0</v>
      </c>
      <c r="L17" s="167">
        <f t="shared" si="18"/>
        <v>0</v>
      </c>
      <c r="M17" s="167"/>
      <c r="N17" s="167">
        <f t="shared" si="18"/>
        <v>0</v>
      </c>
      <c r="O17" s="167">
        <f t="shared" si="18"/>
        <v>0</v>
      </c>
      <c r="P17" s="167">
        <f t="shared" si="18"/>
        <v>0</v>
      </c>
      <c r="Q17" s="210">
        <f t="shared" si="18"/>
        <v>0</v>
      </c>
      <c r="R17" s="210">
        <f t="shared" si="18"/>
        <v>0</v>
      </c>
      <c r="S17" s="210">
        <f t="shared" si="18"/>
        <v>0</v>
      </c>
      <c r="T17" s="210">
        <f t="shared" si="18"/>
        <v>0</v>
      </c>
      <c r="U17" s="210">
        <f t="shared" si="18"/>
        <v>0</v>
      </c>
      <c r="V17" s="210">
        <f t="shared" si="18"/>
        <v>0</v>
      </c>
      <c r="W17" s="210">
        <f t="shared" si="18"/>
        <v>0</v>
      </c>
      <c r="X17" s="210">
        <f t="shared" si="18"/>
        <v>0</v>
      </c>
      <c r="Y17" s="210">
        <f t="shared" si="18"/>
        <v>0</v>
      </c>
      <c r="Z17" s="210">
        <f t="shared" si="18"/>
        <v>0</v>
      </c>
      <c r="AA17" s="210">
        <f t="shared" si="18"/>
        <v>0</v>
      </c>
      <c r="AB17" s="210">
        <f t="shared" si="18"/>
        <v>0</v>
      </c>
      <c r="AC17" s="210">
        <f t="shared" si="18"/>
        <v>0</v>
      </c>
      <c r="AD17" s="210">
        <f t="shared" si="18"/>
        <v>0</v>
      </c>
      <c r="AE17" s="210"/>
      <c r="AF17" s="323">
        <f t="shared" si="18"/>
        <v>0</v>
      </c>
      <c r="AG17" s="323">
        <f t="shared" si="18"/>
        <v>0</v>
      </c>
      <c r="AH17" s="323">
        <f t="shared" si="18"/>
        <v>0</v>
      </c>
      <c r="AI17" s="341">
        <f t="shared" si="18"/>
        <v>0</v>
      </c>
      <c r="AJ17" s="341">
        <f t="shared" si="18"/>
        <v>0</v>
      </c>
      <c r="AK17" s="341"/>
      <c r="AL17" s="357">
        <f t="shared" si="18"/>
        <v>0</v>
      </c>
      <c r="AM17" s="357">
        <f t="shared" si="18"/>
        <v>0</v>
      </c>
      <c r="AN17" s="357">
        <f t="shared" si="18"/>
        <v>0</v>
      </c>
      <c r="AO17" s="204">
        <f t="shared" si="18"/>
        <v>0</v>
      </c>
      <c r="AP17" s="204">
        <f t="shared" si="18"/>
        <v>0</v>
      </c>
      <c r="AQ17" s="204"/>
      <c r="AR17" s="502"/>
      <c r="AT17" s="220">
        <f t="shared" si="12"/>
        <v>0</v>
      </c>
    </row>
    <row r="18" spans="1:46" s="205" customFormat="1">
      <c r="A18" s="488" t="s">
        <v>286</v>
      </c>
      <c r="B18" s="489"/>
      <c r="C18" s="489"/>
      <c r="D18" s="208" t="s">
        <v>41</v>
      </c>
      <c r="E18" s="203">
        <f>E145</f>
        <v>154130.11565000002</v>
      </c>
      <c r="F18" s="203">
        <f t="shared" ref="F18:AP21" si="23">F145</f>
        <v>135438.60565000001</v>
      </c>
      <c r="G18" s="203">
        <f t="shared" si="17"/>
        <v>87.872902111846301</v>
      </c>
      <c r="H18" s="172">
        <f t="shared" si="23"/>
        <v>6070.7000000000007</v>
      </c>
      <c r="I18" s="172">
        <f t="shared" si="23"/>
        <v>6070.7000000000007</v>
      </c>
      <c r="J18" s="172">
        <f t="shared" ref="J18:J21" si="24">I18/H18*100</f>
        <v>100</v>
      </c>
      <c r="K18" s="172">
        <f t="shared" si="23"/>
        <v>13764</v>
      </c>
      <c r="L18" s="172">
        <f t="shared" si="23"/>
        <v>13764</v>
      </c>
      <c r="M18" s="172">
        <f t="shared" si="19"/>
        <v>100</v>
      </c>
      <c r="N18" s="172">
        <f>N145</f>
        <v>11557.477729999999</v>
      </c>
      <c r="O18" s="172">
        <f t="shared" si="23"/>
        <v>11557.477729999999</v>
      </c>
      <c r="P18" s="172">
        <f t="shared" si="23"/>
        <v>100</v>
      </c>
      <c r="Q18" s="284">
        <f t="shared" si="23"/>
        <v>11625.38307</v>
      </c>
      <c r="R18" s="284">
        <f t="shared" si="23"/>
        <v>11625.38307</v>
      </c>
      <c r="S18" s="284">
        <f t="shared" si="23"/>
        <v>100</v>
      </c>
      <c r="T18" s="284">
        <f>T145</f>
        <v>14441.63485</v>
      </c>
      <c r="U18" s="284">
        <f t="shared" si="23"/>
        <v>14441.53485</v>
      </c>
      <c r="V18" s="284">
        <f t="shared" si="23"/>
        <v>99.999307557620455</v>
      </c>
      <c r="W18" s="284">
        <f t="shared" si="23"/>
        <v>16549.5</v>
      </c>
      <c r="X18" s="284">
        <f t="shared" si="23"/>
        <v>16549.5</v>
      </c>
      <c r="Y18" s="210">
        <f>X18/W18*100</f>
        <v>100</v>
      </c>
      <c r="Z18" s="284">
        <f t="shared" si="23"/>
        <v>16959.600000000002</v>
      </c>
      <c r="AA18" s="284">
        <f t="shared" si="23"/>
        <v>16959.600000000002</v>
      </c>
      <c r="AB18" s="284">
        <f t="shared" si="23"/>
        <v>100</v>
      </c>
      <c r="AC18" s="284">
        <f t="shared" si="23"/>
        <v>11146.43</v>
      </c>
      <c r="AD18" s="284">
        <f t="shared" si="23"/>
        <v>11146.460000000001</v>
      </c>
      <c r="AE18" s="284">
        <f t="shared" si="21"/>
        <v>100.00026914447049</v>
      </c>
      <c r="AF18" s="324">
        <f t="shared" si="23"/>
        <v>10089.900000000001</v>
      </c>
      <c r="AG18" s="324">
        <f t="shared" si="23"/>
        <v>10089.900000000001</v>
      </c>
      <c r="AH18" s="324">
        <f t="shared" si="23"/>
        <v>0</v>
      </c>
      <c r="AI18" s="342">
        <f t="shared" si="23"/>
        <v>15003.960000000001</v>
      </c>
      <c r="AJ18" s="342">
        <f t="shared" si="23"/>
        <v>15003.95</v>
      </c>
      <c r="AK18" s="341">
        <f t="shared" si="7"/>
        <v>99.999933350928686</v>
      </c>
      <c r="AL18" s="358">
        <f t="shared" si="23"/>
        <v>8350.0999999999985</v>
      </c>
      <c r="AM18" s="358">
        <f t="shared" si="23"/>
        <v>8350.0999999999985</v>
      </c>
      <c r="AN18" s="357">
        <f t="shared" ref="AN18" si="25">AM18/AL18*100</f>
        <v>100</v>
      </c>
      <c r="AO18" s="203">
        <f>AO145</f>
        <v>18571.43</v>
      </c>
      <c r="AP18" s="203">
        <f t="shared" si="23"/>
        <v>0</v>
      </c>
      <c r="AQ18" s="204">
        <f t="shared" si="9"/>
        <v>0</v>
      </c>
      <c r="AR18" s="503"/>
      <c r="AS18" s="220">
        <f>SUM(H18+K18+N18+Q18+T18+W18+Z18+AC18+AF18+AI18+AL18+AO18)</f>
        <v>154130.11564999999</v>
      </c>
      <c r="AT18" s="220">
        <f t="shared" si="12"/>
        <v>135558.60565000001</v>
      </c>
    </row>
    <row r="19" spans="1:46" s="207" customFormat="1" ht="20.25" customHeight="1">
      <c r="A19" s="488"/>
      <c r="B19" s="489"/>
      <c r="C19" s="489"/>
      <c r="D19" s="209" t="s">
        <v>2</v>
      </c>
      <c r="E19" s="204">
        <f>E146</f>
        <v>15913.554609999999</v>
      </c>
      <c r="F19" s="204">
        <f>F146</f>
        <v>14634.124609999999</v>
      </c>
      <c r="G19" s="204">
        <f t="shared" si="17"/>
        <v>91.960124363440372</v>
      </c>
      <c r="H19" s="167">
        <f>H146</f>
        <v>0</v>
      </c>
      <c r="I19" s="167">
        <f>I146</f>
        <v>0</v>
      </c>
      <c r="J19" s="167"/>
      <c r="K19" s="167">
        <f>K146</f>
        <v>0</v>
      </c>
      <c r="L19" s="167">
        <f>L146</f>
        <v>0</v>
      </c>
      <c r="M19" s="167" t="e">
        <f t="shared" si="19"/>
        <v>#DIV/0!</v>
      </c>
      <c r="N19" s="167">
        <f t="shared" ref="N19:T19" si="26">N146</f>
        <v>0</v>
      </c>
      <c r="O19" s="167">
        <f t="shared" si="26"/>
        <v>0</v>
      </c>
      <c r="P19" s="167">
        <f t="shared" si="26"/>
        <v>0</v>
      </c>
      <c r="Q19" s="210">
        <f t="shared" si="26"/>
        <v>0</v>
      </c>
      <c r="R19" s="210">
        <f t="shared" si="26"/>
        <v>0</v>
      </c>
      <c r="S19" s="210" t="e">
        <f t="shared" si="26"/>
        <v>#DIV/0!</v>
      </c>
      <c r="T19" s="210">
        <f t="shared" si="26"/>
        <v>469.22460999999998</v>
      </c>
      <c r="U19" s="210">
        <f t="shared" si="23"/>
        <v>469.22460999999998</v>
      </c>
      <c r="V19" s="210">
        <f t="shared" si="23"/>
        <v>100</v>
      </c>
      <c r="W19" s="210">
        <f>W146</f>
        <v>3521.6</v>
      </c>
      <c r="X19" s="210">
        <f t="shared" si="23"/>
        <v>3521.6</v>
      </c>
      <c r="Y19" s="210">
        <f>X19/W19*100</f>
        <v>100</v>
      </c>
      <c r="Z19" s="210">
        <f t="shared" si="23"/>
        <v>2671.5</v>
      </c>
      <c r="AA19" s="210">
        <f t="shared" si="23"/>
        <v>2671.5</v>
      </c>
      <c r="AB19" s="210">
        <f t="shared" ref="AB19" si="27">AA19/Z19*100</f>
        <v>100</v>
      </c>
      <c r="AC19" s="210">
        <f t="shared" si="23"/>
        <v>246.7</v>
      </c>
      <c r="AD19" s="210">
        <f t="shared" si="23"/>
        <v>246.7</v>
      </c>
      <c r="AE19" s="210">
        <f t="shared" si="21"/>
        <v>100</v>
      </c>
      <c r="AF19" s="323">
        <f t="shared" si="23"/>
        <v>3438.6</v>
      </c>
      <c r="AG19" s="323">
        <f t="shared" si="23"/>
        <v>3438.6</v>
      </c>
      <c r="AH19" s="323">
        <f t="shared" si="23"/>
        <v>0</v>
      </c>
      <c r="AI19" s="341">
        <f t="shared" si="23"/>
        <v>2371.46</v>
      </c>
      <c r="AJ19" s="341">
        <f t="shared" si="23"/>
        <v>2371.5</v>
      </c>
      <c r="AK19" s="341"/>
      <c r="AL19" s="357">
        <f t="shared" si="23"/>
        <v>1915</v>
      </c>
      <c r="AM19" s="357">
        <f t="shared" si="23"/>
        <v>1915</v>
      </c>
      <c r="AN19" s="357">
        <f t="shared" si="23"/>
        <v>0</v>
      </c>
      <c r="AO19" s="204">
        <f t="shared" si="23"/>
        <v>1279.4699999999998</v>
      </c>
      <c r="AP19" s="204">
        <f t="shared" si="23"/>
        <v>0</v>
      </c>
      <c r="AQ19" s="204"/>
      <c r="AR19" s="503"/>
      <c r="AS19" s="221">
        <f>SUM(N19+Q19+T19+W19+Z19+AC19+AF19+AI19+AL19+AO19)</f>
        <v>15913.554609999997</v>
      </c>
      <c r="AT19" s="220">
        <f t="shared" si="12"/>
        <v>14634.124609999999</v>
      </c>
    </row>
    <row r="20" spans="1:46" s="207" customFormat="1" ht="31.2">
      <c r="A20" s="488"/>
      <c r="B20" s="489"/>
      <c r="C20" s="489"/>
      <c r="D20" s="206" t="s">
        <v>280</v>
      </c>
      <c r="E20" s="204">
        <f>E147</f>
        <v>122137.56029000002</v>
      </c>
      <c r="F20" s="204">
        <f>F147</f>
        <v>111867.73029000001</v>
      </c>
      <c r="G20" s="204">
        <f t="shared" si="17"/>
        <v>91.59158740716974</v>
      </c>
      <c r="H20" s="167">
        <f>H147</f>
        <v>5880.8</v>
      </c>
      <c r="I20" s="167">
        <f t="shared" si="23"/>
        <v>5880.8</v>
      </c>
      <c r="J20" s="167">
        <f t="shared" si="24"/>
        <v>100</v>
      </c>
      <c r="K20" s="167">
        <f t="shared" si="23"/>
        <v>13225.6</v>
      </c>
      <c r="L20" s="167">
        <f t="shared" si="23"/>
        <v>13225.6</v>
      </c>
      <c r="M20" s="167">
        <f t="shared" si="19"/>
        <v>100</v>
      </c>
      <c r="N20" s="167">
        <f t="shared" si="23"/>
        <v>11223.041529999999</v>
      </c>
      <c r="O20" s="167">
        <f t="shared" si="23"/>
        <v>11223.041529999999</v>
      </c>
      <c r="P20" s="167">
        <f t="shared" si="23"/>
        <v>100</v>
      </c>
      <c r="Q20" s="210">
        <f t="shared" si="23"/>
        <v>11136.068520000001</v>
      </c>
      <c r="R20" s="210">
        <f t="shared" si="23"/>
        <v>11136.068520000001</v>
      </c>
      <c r="S20" s="210">
        <f t="shared" si="23"/>
        <v>100</v>
      </c>
      <c r="T20" s="210">
        <f>T147</f>
        <v>13510.810239999999</v>
      </c>
      <c r="U20" s="210">
        <f t="shared" si="23"/>
        <v>13510.71024</v>
      </c>
      <c r="V20" s="210">
        <f t="shared" si="23"/>
        <v>99.999259851939144</v>
      </c>
      <c r="W20" s="210">
        <f t="shared" si="23"/>
        <v>12351</v>
      </c>
      <c r="X20" s="210">
        <f t="shared" si="23"/>
        <v>12351</v>
      </c>
      <c r="Y20" s="210">
        <f>X20/W20*100</f>
        <v>100</v>
      </c>
      <c r="Z20" s="210">
        <f>Z147</f>
        <v>12674.100000000002</v>
      </c>
      <c r="AA20" s="210">
        <f t="shared" si="23"/>
        <v>12674.100000000002</v>
      </c>
      <c r="AB20" s="210">
        <f t="shared" si="23"/>
        <v>100</v>
      </c>
      <c r="AC20" s="210">
        <f t="shared" si="23"/>
        <v>8985.83</v>
      </c>
      <c r="AD20" s="210">
        <f t="shared" si="23"/>
        <v>8985.86</v>
      </c>
      <c r="AE20" s="210">
        <f t="shared" si="21"/>
        <v>100.00033385897575</v>
      </c>
      <c r="AF20" s="323">
        <f t="shared" si="23"/>
        <v>4921.8999999999996</v>
      </c>
      <c r="AG20" s="323">
        <f t="shared" si="23"/>
        <v>4921.8999999999996</v>
      </c>
      <c r="AH20" s="323">
        <f t="shared" si="23"/>
        <v>0</v>
      </c>
      <c r="AI20" s="341">
        <f t="shared" si="23"/>
        <v>11900</v>
      </c>
      <c r="AJ20" s="341">
        <f t="shared" si="23"/>
        <v>11779.95</v>
      </c>
      <c r="AK20" s="341">
        <f t="shared" si="7"/>
        <v>98.991176470588243</v>
      </c>
      <c r="AL20" s="357">
        <f t="shared" si="23"/>
        <v>6178.7</v>
      </c>
      <c r="AM20" s="357">
        <f>AM147</f>
        <v>6178.7</v>
      </c>
      <c r="AN20" s="357">
        <f t="shared" ref="AN20:AN21" si="28">AM20/AL20*100</f>
        <v>100</v>
      </c>
      <c r="AO20" s="204">
        <f t="shared" si="23"/>
        <v>10149.709999999999</v>
      </c>
      <c r="AP20" s="204">
        <f t="shared" si="23"/>
        <v>0</v>
      </c>
      <c r="AQ20" s="204">
        <f t="shared" si="9"/>
        <v>0</v>
      </c>
      <c r="AR20" s="503"/>
      <c r="AS20" s="221">
        <f>SUM(H20+K20+N20+Q20+T20+W20+Z20+AC20+AF20+AI20+AL20+AO20)</f>
        <v>122137.56028999999</v>
      </c>
      <c r="AT20" s="220">
        <f t="shared" si="12"/>
        <v>111867.73028999999</v>
      </c>
    </row>
    <row r="21" spans="1:46" s="207" customFormat="1" ht="20.25" customHeight="1">
      <c r="A21" s="488"/>
      <c r="B21" s="489"/>
      <c r="C21" s="489"/>
      <c r="D21" s="209" t="s">
        <v>43</v>
      </c>
      <c r="E21" s="204">
        <f>E148</f>
        <v>16079.000749999999</v>
      </c>
      <c r="F21" s="204">
        <f t="shared" si="23"/>
        <v>8936.7507499999992</v>
      </c>
      <c r="G21" s="204">
        <f t="shared" si="17"/>
        <v>55.580262038360807</v>
      </c>
      <c r="H21" s="167">
        <f t="shared" si="23"/>
        <v>189.9</v>
      </c>
      <c r="I21" s="167">
        <f t="shared" si="23"/>
        <v>189.9</v>
      </c>
      <c r="J21" s="167">
        <f t="shared" si="24"/>
        <v>100</v>
      </c>
      <c r="K21" s="167">
        <f t="shared" si="23"/>
        <v>538.4</v>
      </c>
      <c r="L21" s="167">
        <f t="shared" si="23"/>
        <v>538.4</v>
      </c>
      <c r="M21" s="167">
        <f t="shared" si="19"/>
        <v>100</v>
      </c>
      <c r="N21" s="167">
        <f t="shared" si="23"/>
        <v>334.43619999999999</v>
      </c>
      <c r="O21" s="167">
        <f t="shared" si="23"/>
        <v>334.43619999999999</v>
      </c>
      <c r="P21" s="167">
        <f t="shared" si="23"/>
        <v>100</v>
      </c>
      <c r="Q21" s="210">
        <f t="shared" si="23"/>
        <v>489.31455</v>
      </c>
      <c r="R21" s="210">
        <f t="shared" si="23"/>
        <v>489.31455</v>
      </c>
      <c r="S21" s="210">
        <f t="shared" si="23"/>
        <v>100</v>
      </c>
      <c r="T21" s="210">
        <f t="shared" si="23"/>
        <v>461.6</v>
      </c>
      <c r="U21" s="210">
        <f t="shared" si="23"/>
        <v>461.6</v>
      </c>
      <c r="V21" s="210">
        <f t="shared" si="23"/>
        <v>100</v>
      </c>
      <c r="W21" s="210">
        <f t="shared" si="23"/>
        <v>676.9</v>
      </c>
      <c r="X21" s="210">
        <f t="shared" si="23"/>
        <v>676.9</v>
      </c>
      <c r="Y21" s="210">
        <f>X21/W21*100</f>
        <v>100</v>
      </c>
      <c r="Z21" s="210">
        <f t="shared" si="23"/>
        <v>1614</v>
      </c>
      <c r="AA21" s="210">
        <f t="shared" si="23"/>
        <v>1614</v>
      </c>
      <c r="AB21" s="210">
        <f t="shared" si="23"/>
        <v>100</v>
      </c>
      <c r="AC21" s="210">
        <f t="shared" si="23"/>
        <v>1913.9</v>
      </c>
      <c r="AD21" s="210">
        <f t="shared" si="23"/>
        <v>1913.9</v>
      </c>
      <c r="AE21" s="210">
        <f t="shared" si="21"/>
        <v>100</v>
      </c>
      <c r="AF21" s="323">
        <f t="shared" si="23"/>
        <v>1729.3999999999999</v>
      </c>
      <c r="AG21" s="323">
        <f t="shared" si="23"/>
        <v>1729.3999999999999</v>
      </c>
      <c r="AH21" s="323">
        <f t="shared" si="23"/>
        <v>0</v>
      </c>
      <c r="AI21" s="341">
        <f t="shared" si="23"/>
        <v>732.5</v>
      </c>
      <c r="AJ21" s="341">
        <f t="shared" si="23"/>
        <v>732.5</v>
      </c>
      <c r="AK21" s="341">
        <f t="shared" si="7"/>
        <v>100</v>
      </c>
      <c r="AL21" s="357">
        <f t="shared" si="23"/>
        <v>256.39999999999998</v>
      </c>
      <c r="AM21" s="357">
        <f>AM148</f>
        <v>256.39999999999998</v>
      </c>
      <c r="AN21" s="357">
        <f t="shared" si="28"/>
        <v>100</v>
      </c>
      <c r="AO21" s="204">
        <f t="shared" si="23"/>
        <v>7142.2499999999991</v>
      </c>
      <c r="AP21" s="204">
        <f t="shared" si="23"/>
        <v>0</v>
      </c>
      <c r="AQ21" s="204">
        <f t="shared" si="9"/>
        <v>0</v>
      </c>
      <c r="AR21" s="504"/>
      <c r="AS21" s="221"/>
      <c r="AT21" s="220">
        <f t="shared" si="12"/>
        <v>8936.7507499999992</v>
      </c>
    </row>
    <row r="22" spans="1:46" s="153" customFormat="1">
      <c r="A22" s="491" t="s">
        <v>289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3"/>
      <c r="AT22" s="220">
        <f t="shared" si="12"/>
        <v>0</v>
      </c>
    </row>
    <row r="23" spans="1:46" s="153" customFormat="1">
      <c r="A23" s="491" t="s">
        <v>291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9"/>
      <c r="AT23" s="220">
        <f t="shared" si="12"/>
        <v>0</v>
      </c>
    </row>
    <row r="24" spans="1:46" s="155" customFormat="1">
      <c r="A24" s="431" t="s">
        <v>1</v>
      </c>
      <c r="B24" s="432" t="s">
        <v>314</v>
      </c>
      <c r="C24" s="433"/>
      <c r="D24" s="154" t="s">
        <v>41</v>
      </c>
      <c r="E24" s="172">
        <f>E64</f>
        <v>10744.956810000001</v>
      </c>
      <c r="F24" s="199">
        <f t="shared" ref="F24:AP24" si="29">F64</f>
        <v>10030.956810000001</v>
      </c>
      <c r="G24" s="199">
        <f t="shared" ref="G24:G30" si="30">F24/E24*100</f>
        <v>93.35502215015417</v>
      </c>
      <c r="H24" s="172">
        <f t="shared" si="29"/>
        <v>608.79999999999995</v>
      </c>
      <c r="I24" s="172">
        <f t="shared" si="29"/>
        <v>608.79999999999995</v>
      </c>
      <c r="J24" s="172">
        <f t="shared" si="29"/>
        <v>100</v>
      </c>
      <c r="K24" s="172">
        <f t="shared" si="29"/>
        <v>824.5</v>
      </c>
      <c r="L24" s="172">
        <f t="shared" si="29"/>
        <v>824.5</v>
      </c>
      <c r="M24" s="172">
        <f t="shared" ref="M24:M70" si="31">L24/K24*100</f>
        <v>100</v>
      </c>
      <c r="N24" s="172">
        <f t="shared" si="29"/>
        <v>587.74800000000005</v>
      </c>
      <c r="O24" s="172">
        <f t="shared" si="29"/>
        <v>587.74800000000005</v>
      </c>
      <c r="P24" s="172">
        <f t="shared" si="29"/>
        <v>100</v>
      </c>
      <c r="Q24" s="284">
        <f t="shared" si="29"/>
        <v>997.04921000000002</v>
      </c>
      <c r="R24" s="284">
        <f t="shared" si="29"/>
        <v>997.04921000000002</v>
      </c>
      <c r="S24" s="284">
        <f t="shared" si="29"/>
        <v>100</v>
      </c>
      <c r="T24" s="284">
        <f t="shared" si="29"/>
        <v>1037.3596</v>
      </c>
      <c r="U24" s="284">
        <f t="shared" si="29"/>
        <v>1037.3595999999998</v>
      </c>
      <c r="V24" s="284">
        <f t="shared" si="29"/>
        <v>200</v>
      </c>
      <c r="W24" s="284">
        <f t="shared" si="29"/>
        <v>1006.4000000000001</v>
      </c>
      <c r="X24" s="284">
        <f t="shared" si="29"/>
        <v>1006.4</v>
      </c>
      <c r="Y24" s="210">
        <f>X24/W24*100</f>
        <v>99.999999999999986</v>
      </c>
      <c r="Z24" s="284">
        <f>Z64</f>
        <v>1232.8</v>
      </c>
      <c r="AA24" s="284">
        <f t="shared" si="29"/>
        <v>1232.8</v>
      </c>
      <c r="AB24" s="210">
        <f t="shared" ref="AB24" si="32">AA24/Z24*100</f>
        <v>100</v>
      </c>
      <c r="AC24" s="284">
        <f t="shared" si="29"/>
        <v>649</v>
      </c>
      <c r="AD24" s="284">
        <f t="shared" si="29"/>
        <v>649</v>
      </c>
      <c r="AE24" s="284">
        <f t="shared" ref="AE24:AE70" si="33">AD24/AC24*100</f>
        <v>100</v>
      </c>
      <c r="AF24" s="324">
        <f t="shared" si="29"/>
        <v>1048.4000000000001</v>
      </c>
      <c r="AG24" s="324">
        <f t="shared" si="29"/>
        <v>1048.3999999999999</v>
      </c>
      <c r="AH24" s="324">
        <f t="shared" si="29"/>
        <v>0</v>
      </c>
      <c r="AI24" s="342">
        <f t="shared" si="29"/>
        <v>911</v>
      </c>
      <c r="AJ24" s="342">
        <f t="shared" si="29"/>
        <v>911</v>
      </c>
      <c r="AK24" s="341">
        <f t="shared" ref="AK24:AK38" si="34">AJ24/AI24*100</f>
        <v>100</v>
      </c>
      <c r="AL24" s="358">
        <f>AL64</f>
        <v>1127.9000000000001</v>
      </c>
      <c r="AM24" s="358">
        <f t="shared" si="29"/>
        <v>1127.9000000000001</v>
      </c>
      <c r="AN24" s="357">
        <f t="shared" ref="AN24" si="35">AM24/AL24*100</f>
        <v>100</v>
      </c>
      <c r="AO24" s="172">
        <f t="shared" si="29"/>
        <v>714.00000000000011</v>
      </c>
      <c r="AP24" s="172">
        <f t="shared" si="29"/>
        <v>0</v>
      </c>
      <c r="AQ24" s="167">
        <f t="shared" ref="AQ24:AQ38" si="36">AP24/AO24*100</f>
        <v>0</v>
      </c>
      <c r="AR24" s="440"/>
      <c r="AS24" s="262">
        <f>SUM(H24+K24+N24+Q24+T24+W24+Z24+AC24+AF24+AI24+AL24+AO24)</f>
        <v>10744.95681</v>
      </c>
      <c r="AT24" s="221">
        <f t="shared" si="12"/>
        <v>10030.956809999998</v>
      </c>
    </row>
    <row r="25" spans="1:46" s="153" customFormat="1" ht="18.75" customHeight="1">
      <c r="A25" s="431"/>
      <c r="B25" s="432"/>
      <c r="C25" s="433"/>
      <c r="D25" s="156" t="s">
        <v>2</v>
      </c>
      <c r="E25" s="167">
        <f>E65</f>
        <v>1307</v>
      </c>
      <c r="F25" s="200">
        <f>F65</f>
        <v>1142</v>
      </c>
      <c r="G25" s="200">
        <f t="shared" si="30"/>
        <v>87.37566947207344</v>
      </c>
      <c r="H25" s="167">
        <f t="shared" ref="H25:AP25" si="37">H65</f>
        <v>0</v>
      </c>
      <c r="I25" s="167">
        <f t="shared" si="37"/>
        <v>0</v>
      </c>
      <c r="J25" s="167"/>
      <c r="K25" s="167">
        <f t="shared" si="37"/>
        <v>0</v>
      </c>
      <c r="L25" s="167">
        <f t="shared" si="37"/>
        <v>0</v>
      </c>
      <c r="M25" s="167" t="e">
        <f t="shared" si="31"/>
        <v>#DIV/0!</v>
      </c>
      <c r="N25" s="167">
        <f t="shared" si="37"/>
        <v>0</v>
      </c>
      <c r="O25" s="167">
        <f t="shared" si="37"/>
        <v>0</v>
      </c>
      <c r="P25" s="167">
        <f t="shared" si="37"/>
        <v>0</v>
      </c>
      <c r="Q25" s="210">
        <f t="shared" si="37"/>
        <v>0</v>
      </c>
      <c r="R25" s="210">
        <f t="shared" si="37"/>
        <v>0</v>
      </c>
      <c r="S25" s="210">
        <f t="shared" si="37"/>
        <v>0</v>
      </c>
      <c r="T25" s="210">
        <f>T65</f>
        <v>212</v>
      </c>
      <c r="U25" s="210">
        <f t="shared" si="37"/>
        <v>212</v>
      </c>
      <c r="V25" s="210">
        <f t="shared" si="37"/>
        <v>0</v>
      </c>
      <c r="W25" s="210">
        <f t="shared" si="37"/>
        <v>324.5</v>
      </c>
      <c r="X25" s="210">
        <f t="shared" si="37"/>
        <v>324.5</v>
      </c>
      <c r="Y25" s="210" t="e">
        <f t="shared" si="37"/>
        <v>#DIV/0!</v>
      </c>
      <c r="Z25" s="210">
        <f t="shared" si="37"/>
        <v>0</v>
      </c>
      <c r="AA25" s="210">
        <f t="shared" si="37"/>
        <v>0</v>
      </c>
      <c r="AB25" s="210"/>
      <c r="AC25" s="210">
        <f t="shared" si="37"/>
        <v>80</v>
      </c>
      <c r="AD25" s="210">
        <f t="shared" si="37"/>
        <v>80</v>
      </c>
      <c r="AE25" s="210"/>
      <c r="AF25" s="323">
        <f t="shared" si="37"/>
        <v>160</v>
      </c>
      <c r="AG25" s="323">
        <f t="shared" si="37"/>
        <v>160</v>
      </c>
      <c r="AH25" s="323">
        <f t="shared" si="37"/>
        <v>0</v>
      </c>
      <c r="AI25" s="341">
        <f t="shared" si="37"/>
        <v>110</v>
      </c>
      <c r="AJ25" s="341">
        <f t="shared" si="37"/>
        <v>110</v>
      </c>
      <c r="AK25" s="341"/>
      <c r="AL25" s="357">
        <f t="shared" si="37"/>
        <v>255.5</v>
      </c>
      <c r="AM25" s="357">
        <f t="shared" si="37"/>
        <v>255.5</v>
      </c>
      <c r="AN25" s="357">
        <f t="shared" si="37"/>
        <v>0</v>
      </c>
      <c r="AO25" s="167">
        <f t="shared" si="37"/>
        <v>165</v>
      </c>
      <c r="AP25" s="167">
        <f t="shared" si="37"/>
        <v>0</v>
      </c>
      <c r="AQ25" s="167"/>
      <c r="AR25" s="440"/>
      <c r="AS25" s="262">
        <f t="shared" ref="AS25:AS63" si="38">SUM(H25+K25+N25+Q25+T25+W25+Z25+AC25+AF25+AI25+AL25+AO25)</f>
        <v>1307</v>
      </c>
      <c r="AT25" s="221">
        <f t="shared" si="12"/>
        <v>1142</v>
      </c>
    </row>
    <row r="26" spans="1:46" s="153" customFormat="1" ht="31.2">
      <c r="A26" s="431"/>
      <c r="B26" s="432"/>
      <c r="C26" s="433"/>
      <c r="D26" s="151" t="s">
        <v>280</v>
      </c>
      <c r="E26" s="167">
        <f>E66</f>
        <v>9437.9568100000015</v>
      </c>
      <c r="F26" s="200">
        <f>F66</f>
        <v>8888.9568100000015</v>
      </c>
      <c r="G26" s="200">
        <f t="shared" si="30"/>
        <v>94.1830630182763</v>
      </c>
      <c r="H26" s="167">
        <f>H66</f>
        <v>608.79999999999995</v>
      </c>
      <c r="I26" s="167">
        <f t="shared" ref="I26:AP26" si="39">I66</f>
        <v>608.79999999999995</v>
      </c>
      <c r="J26" s="167">
        <f t="shared" ref="J26:J30" si="40">I26/H26*100</f>
        <v>100</v>
      </c>
      <c r="K26" s="167">
        <f>K66</f>
        <v>824.5</v>
      </c>
      <c r="L26" s="167">
        <f t="shared" si="39"/>
        <v>824.5</v>
      </c>
      <c r="M26" s="167">
        <f t="shared" si="31"/>
        <v>100</v>
      </c>
      <c r="N26" s="167">
        <f>N66</f>
        <v>587.74800000000005</v>
      </c>
      <c r="O26" s="167">
        <f t="shared" si="39"/>
        <v>587.74800000000005</v>
      </c>
      <c r="P26" s="167">
        <f t="shared" si="39"/>
        <v>100</v>
      </c>
      <c r="Q26" s="210">
        <f>Q66</f>
        <v>997.04921000000002</v>
      </c>
      <c r="R26" s="210">
        <f t="shared" si="39"/>
        <v>997.04921000000002</v>
      </c>
      <c r="S26" s="210">
        <f t="shared" si="39"/>
        <v>100</v>
      </c>
      <c r="T26" s="210">
        <f>T66</f>
        <v>825.3596</v>
      </c>
      <c r="U26" s="210">
        <f t="shared" si="39"/>
        <v>825.35959999999989</v>
      </c>
      <c r="V26" s="210">
        <f t="shared" si="39"/>
        <v>200</v>
      </c>
      <c r="W26" s="210">
        <f>W66</f>
        <v>681.90000000000009</v>
      </c>
      <c r="X26" s="210">
        <f t="shared" si="39"/>
        <v>681.9</v>
      </c>
      <c r="Y26" s="210">
        <f>X26/W26*100</f>
        <v>99.999999999999972</v>
      </c>
      <c r="Z26" s="210">
        <f>Z66</f>
        <v>1232.8</v>
      </c>
      <c r="AA26" s="210">
        <f>AA66</f>
        <v>1232.8</v>
      </c>
      <c r="AB26" s="210">
        <f t="shared" ref="AB26" si="41">AA26/Z26*100</f>
        <v>100</v>
      </c>
      <c r="AC26" s="210">
        <f>AC66</f>
        <v>569</v>
      </c>
      <c r="AD26" s="210">
        <v>0</v>
      </c>
      <c r="AE26" s="210">
        <f t="shared" si="33"/>
        <v>0</v>
      </c>
      <c r="AF26" s="323">
        <f>AF66</f>
        <v>888.40000000000009</v>
      </c>
      <c r="AG26" s="323">
        <f t="shared" si="39"/>
        <v>888.39999999999986</v>
      </c>
      <c r="AH26" s="323">
        <f t="shared" si="39"/>
        <v>0</v>
      </c>
      <c r="AI26" s="341">
        <f>AI66</f>
        <v>801</v>
      </c>
      <c r="AJ26" s="341">
        <f t="shared" si="39"/>
        <v>801</v>
      </c>
      <c r="AK26" s="341">
        <f t="shared" si="34"/>
        <v>100</v>
      </c>
      <c r="AL26" s="357">
        <f>AL66</f>
        <v>872.4</v>
      </c>
      <c r="AM26" s="357">
        <f t="shared" si="39"/>
        <v>872.4</v>
      </c>
      <c r="AN26" s="357">
        <f t="shared" ref="AN26" si="42">AM26/AL26*100</f>
        <v>100</v>
      </c>
      <c r="AO26" s="167">
        <f>AO66</f>
        <v>549.00000000000011</v>
      </c>
      <c r="AP26" s="167">
        <f t="shared" si="39"/>
        <v>0</v>
      </c>
      <c r="AQ26" s="167">
        <f t="shared" si="36"/>
        <v>0</v>
      </c>
      <c r="AR26" s="440"/>
      <c r="AS26" s="262">
        <f t="shared" si="38"/>
        <v>9437.9568099999997</v>
      </c>
      <c r="AT26" s="221">
        <f t="shared" si="12"/>
        <v>8319.9568099999997</v>
      </c>
    </row>
    <row r="27" spans="1:46" s="153" customFormat="1" ht="18" customHeight="1">
      <c r="A27" s="431"/>
      <c r="B27" s="432"/>
      <c r="C27" s="433"/>
      <c r="D27" s="152" t="s">
        <v>43</v>
      </c>
      <c r="E27" s="167">
        <f t="shared" ref="E27:F27" si="43">E67</f>
        <v>0</v>
      </c>
      <c r="F27" s="200">
        <f t="shared" si="43"/>
        <v>0</v>
      </c>
      <c r="G27" s="200"/>
      <c r="H27" s="167">
        <f t="shared" ref="H27:AP27" si="44">H67</f>
        <v>0</v>
      </c>
      <c r="I27" s="167">
        <f t="shared" si="44"/>
        <v>0</v>
      </c>
      <c r="J27" s="167"/>
      <c r="K27" s="167">
        <f t="shared" si="44"/>
        <v>0</v>
      </c>
      <c r="L27" s="167">
        <f t="shared" si="44"/>
        <v>0</v>
      </c>
      <c r="M27" s="167"/>
      <c r="N27" s="167">
        <f t="shared" si="44"/>
        <v>0</v>
      </c>
      <c r="O27" s="167">
        <f t="shared" si="44"/>
        <v>0</v>
      </c>
      <c r="P27" s="167">
        <f t="shared" si="44"/>
        <v>0</v>
      </c>
      <c r="Q27" s="210">
        <f t="shared" si="44"/>
        <v>0</v>
      </c>
      <c r="R27" s="210">
        <f t="shared" si="44"/>
        <v>0</v>
      </c>
      <c r="S27" s="210">
        <f t="shared" si="44"/>
        <v>0</v>
      </c>
      <c r="T27" s="210">
        <f t="shared" si="44"/>
        <v>0</v>
      </c>
      <c r="U27" s="210">
        <f t="shared" si="44"/>
        <v>0</v>
      </c>
      <c r="V27" s="210">
        <f t="shared" si="44"/>
        <v>0</v>
      </c>
      <c r="W27" s="210">
        <f t="shared" si="44"/>
        <v>0</v>
      </c>
      <c r="X27" s="210">
        <f t="shared" si="44"/>
        <v>0</v>
      </c>
      <c r="Y27" s="210">
        <f t="shared" si="44"/>
        <v>0</v>
      </c>
      <c r="Z27" s="210">
        <f t="shared" si="44"/>
        <v>0</v>
      </c>
      <c r="AA27" s="210">
        <f t="shared" si="44"/>
        <v>0</v>
      </c>
      <c r="AB27" s="210">
        <f t="shared" si="44"/>
        <v>0</v>
      </c>
      <c r="AC27" s="210">
        <f t="shared" si="44"/>
        <v>0</v>
      </c>
      <c r="AD27" s="210">
        <f t="shared" si="44"/>
        <v>0</v>
      </c>
      <c r="AE27" s="210"/>
      <c r="AF27" s="323">
        <f t="shared" si="44"/>
        <v>0</v>
      </c>
      <c r="AG27" s="323">
        <f t="shared" si="44"/>
        <v>0</v>
      </c>
      <c r="AH27" s="323">
        <f t="shared" si="44"/>
        <v>0</v>
      </c>
      <c r="AI27" s="341">
        <f t="shared" si="44"/>
        <v>0</v>
      </c>
      <c r="AJ27" s="341">
        <f t="shared" si="44"/>
        <v>0</v>
      </c>
      <c r="AK27" s="341"/>
      <c r="AL27" s="357">
        <f t="shared" si="44"/>
        <v>0</v>
      </c>
      <c r="AM27" s="357">
        <f t="shared" si="44"/>
        <v>0</v>
      </c>
      <c r="AN27" s="357">
        <f t="shared" si="44"/>
        <v>0</v>
      </c>
      <c r="AO27" s="167">
        <f t="shared" si="44"/>
        <v>0</v>
      </c>
      <c r="AP27" s="167">
        <f t="shared" si="44"/>
        <v>0</v>
      </c>
      <c r="AQ27" s="167"/>
      <c r="AR27" s="184"/>
      <c r="AS27" s="262">
        <f t="shared" si="38"/>
        <v>0</v>
      </c>
      <c r="AT27" s="221">
        <f t="shared" si="12"/>
        <v>0</v>
      </c>
    </row>
    <row r="28" spans="1:46" s="150" customFormat="1" ht="18" customHeight="1">
      <c r="A28" s="431" t="s">
        <v>315</v>
      </c>
      <c r="B28" s="432" t="s">
        <v>376</v>
      </c>
      <c r="C28" s="433"/>
      <c r="D28" s="154" t="s">
        <v>41</v>
      </c>
      <c r="E28" s="172">
        <f>SUM(E29:E31)</f>
        <v>7094.7492100000009</v>
      </c>
      <c r="F28" s="199">
        <f t="shared" ref="F28:AP28" si="45">SUM(F29:F31)</f>
        <v>6682.1492100000005</v>
      </c>
      <c r="G28" s="199">
        <f t="shared" si="30"/>
        <v>94.184431502970625</v>
      </c>
      <c r="H28" s="172">
        <f t="shared" si="45"/>
        <v>608.79999999999995</v>
      </c>
      <c r="I28" s="172">
        <f t="shared" si="45"/>
        <v>608.79999999999995</v>
      </c>
      <c r="J28" s="172">
        <f t="shared" si="40"/>
        <v>100</v>
      </c>
      <c r="K28" s="172">
        <f t="shared" si="45"/>
        <v>824.5</v>
      </c>
      <c r="L28" s="172">
        <f t="shared" si="45"/>
        <v>824.5</v>
      </c>
      <c r="M28" s="172">
        <f t="shared" si="31"/>
        <v>100</v>
      </c>
      <c r="N28" s="172">
        <f t="shared" si="45"/>
        <v>466.6</v>
      </c>
      <c r="O28" s="172">
        <f t="shared" si="45"/>
        <v>466.6</v>
      </c>
      <c r="P28" s="172">
        <f t="shared" si="45"/>
        <v>100</v>
      </c>
      <c r="Q28" s="284">
        <f t="shared" si="45"/>
        <v>953.04921000000002</v>
      </c>
      <c r="R28" s="284">
        <f t="shared" si="45"/>
        <v>953.04921000000002</v>
      </c>
      <c r="S28" s="284">
        <f t="shared" si="45"/>
        <v>100</v>
      </c>
      <c r="T28" s="284">
        <f t="shared" si="45"/>
        <v>507.3</v>
      </c>
      <c r="U28" s="284">
        <f t="shared" si="45"/>
        <v>507.3</v>
      </c>
      <c r="V28" s="284">
        <f t="shared" si="45"/>
        <v>100</v>
      </c>
      <c r="W28" s="284">
        <f t="shared" si="45"/>
        <v>317.60000000000002</v>
      </c>
      <c r="X28" s="284">
        <f t="shared" si="45"/>
        <v>317.60000000000002</v>
      </c>
      <c r="Y28" s="284">
        <f t="shared" si="45"/>
        <v>100</v>
      </c>
      <c r="Z28" s="284">
        <f>Z30</f>
        <v>746.8</v>
      </c>
      <c r="AA28" s="284">
        <f t="shared" si="45"/>
        <v>746.8</v>
      </c>
      <c r="AB28" s="284">
        <f t="shared" si="45"/>
        <v>0</v>
      </c>
      <c r="AC28" s="284">
        <f>AC30</f>
        <v>111.6</v>
      </c>
      <c r="AD28" s="284">
        <f t="shared" si="45"/>
        <v>111.6</v>
      </c>
      <c r="AE28" s="284"/>
      <c r="AF28" s="324">
        <f t="shared" si="45"/>
        <v>625.6</v>
      </c>
      <c r="AG28" s="324">
        <f t="shared" si="45"/>
        <v>625.6</v>
      </c>
      <c r="AH28" s="324">
        <f t="shared" si="45"/>
        <v>0</v>
      </c>
      <c r="AI28" s="342">
        <f t="shared" si="45"/>
        <v>788.9</v>
      </c>
      <c r="AJ28" s="342">
        <f t="shared" si="45"/>
        <v>788.9</v>
      </c>
      <c r="AK28" s="341">
        <f t="shared" si="34"/>
        <v>100</v>
      </c>
      <c r="AL28" s="358">
        <f t="shared" si="45"/>
        <v>731.4</v>
      </c>
      <c r="AM28" s="358">
        <f t="shared" si="45"/>
        <v>731.4</v>
      </c>
      <c r="AN28" s="357">
        <f t="shared" ref="AN28" si="46">AM28/AL28*100</f>
        <v>100</v>
      </c>
      <c r="AO28" s="172">
        <f t="shared" si="45"/>
        <v>412.60000000000008</v>
      </c>
      <c r="AP28" s="172">
        <f t="shared" si="45"/>
        <v>0</v>
      </c>
      <c r="AQ28" s="167">
        <f t="shared" si="36"/>
        <v>0</v>
      </c>
      <c r="AR28" s="444"/>
      <c r="AS28" s="262">
        <f>SUM(H28+K28+N28+Q28+T28+W28+Z28+AC28+AF28+AI28+AL28+AO28)</f>
        <v>7094.7492100000009</v>
      </c>
      <c r="AT28" s="221">
        <f t="shared" si="12"/>
        <v>6682.1492100000005</v>
      </c>
    </row>
    <row r="29" spans="1:46" ht="15" customHeight="1">
      <c r="A29" s="431"/>
      <c r="B29" s="432"/>
      <c r="C29" s="433"/>
      <c r="D29" s="151" t="s">
        <v>2</v>
      </c>
      <c r="E29" s="167">
        <f t="shared" ref="E29:F81" si="47">H29+K29+N29+Q29+T29+W29+Z29+AC29+AF29+AI29+AL29+AO29</f>
        <v>0</v>
      </c>
      <c r="F29" s="200">
        <f t="shared" ref="F29:F77" si="48">I29+L29+O29+R29+U29+X29+AA29+AD29+AG29+AJ29+AM29+AP29</f>
        <v>0</v>
      </c>
      <c r="G29" s="200"/>
      <c r="H29" s="167"/>
      <c r="I29" s="167"/>
      <c r="J29" s="167"/>
      <c r="K29" s="167"/>
      <c r="L29" s="167"/>
      <c r="M29" s="167"/>
      <c r="N29" s="167"/>
      <c r="O29" s="167"/>
      <c r="P29" s="167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>
        <v>0</v>
      </c>
      <c r="AD29" s="210">
        <v>0</v>
      </c>
      <c r="AE29" s="284"/>
      <c r="AF29" s="323"/>
      <c r="AG29" s="323"/>
      <c r="AH29" s="323"/>
      <c r="AI29" s="341"/>
      <c r="AJ29" s="341"/>
      <c r="AK29" s="341"/>
      <c r="AL29" s="357"/>
      <c r="AM29" s="357"/>
      <c r="AN29" s="357"/>
      <c r="AO29" s="167"/>
      <c r="AP29" s="167"/>
      <c r="AQ29" s="167"/>
      <c r="AR29" s="440"/>
      <c r="AS29" s="262">
        <f t="shared" si="38"/>
        <v>0</v>
      </c>
      <c r="AT29" s="221">
        <f t="shared" si="12"/>
        <v>0</v>
      </c>
    </row>
    <row r="30" spans="1:46" ht="31.2">
      <c r="A30" s="431"/>
      <c r="B30" s="432"/>
      <c r="C30" s="433"/>
      <c r="D30" s="151" t="s">
        <v>280</v>
      </c>
      <c r="E30" s="167">
        <f>H30+K30+N30+Q30+T30+W30+Z30+AC30+AF30+AI30+AL30+AO30</f>
        <v>7094.7492100000009</v>
      </c>
      <c r="F30" s="200">
        <f>I30+L30+O30+R30+U30+X30+AA30+AD30+AG30+AJ30+AM30+AP30</f>
        <v>6682.1492100000005</v>
      </c>
      <c r="G30" s="200">
        <f t="shared" si="30"/>
        <v>94.184431502970625</v>
      </c>
      <c r="H30" s="167">
        <v>608.79999999999995</v>
      </c>
      <c r="I30" s="167">
        <v>608.79999999999995</v>
      </c>
      <c r="J30" s="167">
        <f t="shared" si="40"/>
        <v>100</v>
      </c>
      <c r="K30" s="167">
        <v>824.5</v>
      </c>
      <c r="L30" s="167">
        <v>824.5</v>
      </c>
      <c r="M30" s="167">
        <f t="shared" si="31"/>
        <v>100</v>
      </c>
      <c r="N30" s="167">
        <v>466.6</v>
      </c>
      <c r="O30" s="167">
        <v>466.6</v>
      </c>
      <c r="P30" s="167">
        <f>O30/N30*100</f>
        <v>100</v>
      </c>
      <c r="Q30" s="210">
        <v>953.04921000000002</v>
      </c>
      <c r="R30" s="210">
        <v>953.04921000000002</v>
      </c>
      <c r="S30" s="210">
        <f>R30/Q30*100</f>
        <v>100</v>
      </c>
      <c r="T30" s="210">
        <v>507.3</v>
      </c>
      <c r="U30" s="210">
        <v>507.3</v>
      </c>
      <c r="V30" s="210">
        <f>U30/T30*100</f>
        <v>100</v>
      </c>
      <c r="W30" s="210">
        <v>317.60000000000002</v>
      </c>
      <c r="X30" s="210">
        <v>317.60000000000002</v>
      </c>
      <c r="Y30" s="210">
        <f>X30/W30*100</f>
        <v>100</v>
      </c>
      <c r="Z30" s="210">
        <v>746.8</v>
      </c>
      <c r="AA30" s="210">
        <v>746.8</v>
      </c>
      <c r="AB30" s="210"/>
      <c r="AC30" s="210">
        <v>111.6</v>
      </c>
      <c r="AD30" s="210">
        <v>111.6</v>
      </c>
      <c r="AE30" s="284"/>
      <c r="AF30" s="323">
        <v>625.6</v>
      </c>
      <c r="AG30" s="323">
        <v>625.6</v>
      </c>
      <c r="AH30" s="323"/>
      <c r="AI30" s="350">
        <f>788.9</f>
        <v>788.9</v>
      </c>
      <c r="AJ30" s="341">
        <f>788.9</f>
        <v>788.9</v>
      </c>
      <c r="AK30" s="341">
        <f t="shared" si="34"/>
        <v>100</v>
      </c>
      <c r="AL30" s="357">
        <v>731.4</v>
      </c>
      <c r="AM30" s="357">
        <v>731.4</v>
      </c>
      <c r="AN30" s="357">
        <f t="shared" ref="AN30" si="49">AM30/AL30*100</f>
        <v>100</v>
      </c>
      <c r="AO30" s="167">
        <f>250+615.2-488.9+36.3</f>
        <v>412.60000000000008</v>
      </c>
      <c r="AP30" s="167">
        <v>0</v>
      </c>
      <c r="AQ30" s="167">
        <f t="shared" si="36"/>
        <v>0</v>
      </c>
      <c r="AR30" s="440"/>
      <c r="AS30" s="262">
        <f t="shared" si="38"/>
        <v>7094.7492100000009</v>
      </c>
      <c r="AT30" s="221">
        <f t="shared" si="12"/>
        <v>6682.1492100000005</v>
      </c>
    </row>
    <row r="31" spans="1:46" ht="18.75" customHeight="1">
      <c r="A31" s="431"/>
      <c r="B31" s="432"/>
      <c r="C31" s="433"/>
      <c r="D31" s="152" t="s">
        <v>43</v>
      </c>
      <c r="E31" s="167">
        <f t="shared" ref="E31" si="50">H31+K31+N31+Q31+T31+W31+Z31+AC31+AF31+AI31+AL31+AO31</f>
        <v>0</v>
      </c>
      <c r="F31" s="200">
        <f t="shared" ref="F31" si="51">I31+L31+O31+R31+U31+X31+AA31+AD31+AG31+AJ31+AM31+AP31</f>
        <v>0</v>
      </c>
      <c r="G31" s="200"/>
      <c r="H31" s="167"/>
      <c r="I31" s="167"/>
      <c r="J31" s="167"/>
      <c r="K31" s="167"/>
      <c r="L31" s="167"/>
      <c r="M31" s="167"/>
      <c r="N31" s="167"/>
      <c r="O31" s="167"/>
      <c r="P31" s="167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323">
        <v>0</v>
      </c>
      <c r="AG31" s="323"/>
      <c r="AH31" s="323"/>
      <c r="AI31" s="341"/>
      <c r="AJ31" s="341"/>
      <c r="AK31" s="341"/>
      <c r="AL31" s="357"/>
      <c r="AM31" s="357"/>
      <c r="AN31" s="357"/>
      <c r="AO31" s="167"/>
      <c r="AP31" s="167"/>
      <c r="AQ31" s="167"/>
      <c r="AR31" s="184"/>
      <c r="AS31" s="262">
        <f t="shared" si="38"/>
        <v>0</v>
      </c>
      <c r="AT31" s="221">
        <f t="shared" si="12"/>
        <v>0</v>
      </c>
    </row>
    <row r="32" spans="1:46" s="150" customFormat="1" ht="18" customHeight="1">
      <c r="A32" s="431" t="s">
        <v>342</v>
      </c>
      <c r="B32" s="432" t="s">
        <v>374</v>
      </c>
      <c r="C32" s="433"/>
      <c r="D32" s="154" t="s">
        <v>41</v>
      </c>
      <c r="E32" s="172">
        <f>SUM(E33:E35)</f>
        <v>236</v>
      </c>
      <c r="F32" s="199">
        <f t="shared" ref="F32" si="52">SUM(F33:F35)</f>
        <v>0</v>
      </c>
      <c r="G32" s="199">
        <f t="shared" ref="G32" si="53">F32/E32*100</f>
        <v>0</v>
      </c>
      <c r="H32" s="172">
        <f t="shared" ref="H32:I32" si="54">SUM(H33:H35)</f>
        <v>0</v>
      </c>
      <c r="I32" s="172">
        <f t="shared" si="54"/>
        <v>0</v>
      </c>
      <c r="J32" s="172" t="e">
        <f t="shared" ref="J32" si="55">I32/H32*100</f>
        <v>#DIV/0!</v>
      </c>
      <c r="K32" s="172">
        <f t="shared" ref="K32:L32" si="56">SUM(K33:K35)</f>
        <v>0</v>
      </c>
      <c r="L32" s="172">
        <f t="shared" si="56"/>
        <v>0</v>
      </c>
      <c r="M32" s="172" t="e">
        <f t="shared" ref="M32" si="57">L32/K32*100</f>
        <v>#DIV/0!</v>
      </c>
      <c r="N32" s="172">
        <f t="shared" ref="N32:AD32" si="58">SUM(N33:N35)</f>
        <v>0</v>
      </c>
      <c r="O32" s="172">
        <f t="shared" si="58"/>
        <v>0</v>
      </c>
      <c r="P32" s="172" t="e">
        <f t="shared" si="58"/>
        <v>#DIV/0!</v>
      </c>
      <c r="Q32" s="284">
        <f t="shared" si="58"/>
        <v>0</v>
      </c>
      <c r="R32" s="284">
        <f t="shared" si="58"/>
        <v>0</v>
      </c>
      <c r="S32" s="284" t="e">
        <f t="shared" si="58"/>
        <v>#DIV/0!</v>
      </c>
      <c r="T32" s="284">
        <f t="shared" si="58"/>
        <v>0</v>
      </c>
      <c r="U32" s="284">
        <f t="shared" si="58"/>
        <v>0</v>
      </c>
      <c r="V32" s="284" t="e">
        <f t="shared" si="58"/>
        <v>#DIV/0!</v>
      </c>
      <c r="W32" s="284">
        <f t="shared" si="58"/>
        <v>0</v>
      </c>
      <c r="X32" s="284">
        <f t="shared" si="58"/>
        <v>0</v>
      </c>
      <c r="Y32" s="284" t="e">
        <f t="shared" si="58"/>
        <v>#DIV/0!</v>
      </c>
      <c r="Z32" s="284">
        <f t="shared" si="58"/>
        <v>0</v>
      </c>
      <c r="AA32" s="284">
        <f t="shared" si="58"/>
        <v>0</v>
      </c>
      <c r="AB32" s="284">
        <f t="shared" si="58"/>
        <v>0</v>
      </c>
      <c r="AC32" s="284">
        <f t="shared" si="58"/>
        <v>0</v>
      </c>
      <c r="AD32" s="284">
        <f t="shared" si="58"/>
        <v>0</v>
      </c>
      <c r="AE32" s="284"/>
      <c r="AF32" s="324">
        <f t="shared" ref="AF32:AJ32" si="59">SUM(AF33:AF35)</f>
        <v>0</v>
      </c>
      <c r="AG32" s="324">
        <f t="shared" si="59"/>
        <v>0</v>
      </c>
      <c r="AH32" s="324">
        <f t="shared" si="59"/>
        <v>0</v>
      </c>
      <c r="AI32" s="342">
        <f t="shared" si="59"/>
        <v>0</v>
      </c>
      <c r="AJ32" s="342">
        <f t="shared" si="59"/>
        <v>0</v>
      </c>
      <c r="AK32" s="341">
        <v>0</v>
      </c>
      <c r="AL32" s="358">
        <f t="shared" ref="AL32:AM32" si="60">SUM(AL33:AL35)</f>
        <v>0</v>
      </c>
      <c r="AM32" s="358">
        <f t="shared" si="60"/>
        <v>0</v>
      </c>
      <c r="AN32" s="357" t="e">
        <f t="shared" ref="AN32" si="61">AM32/AL32*100</f>
        <v>#DIV/0!</v>
      </c>
      <c r="AO32" s="172">
        <f t="shared" ref="AO32:AP32" si="62">SUM(AO33:AO35)</f>
        <v>236</v>
      </c>
      <c r="AP32" s="172">
        <f t="shared" si="62"/>
        <v>0</v>
      </c>
      <c r="AQ32" s="167">
        <v>0</v>
      </c>
      <c r="AR32" s="444"/>
      <c r="AS32" s="262">
        <f t="shared" si="38"/>
        <v>236</v>
      </c>
      <c r="AT32" s="221">
        <f t="shared" si="12"/>
        <v>0</v>
      </c>
    </row>
    <row r="33" spans="1:46" ht="15" customHeight="1">
      <c r="A33" s="431"/>
      <c r="B33" s="432"/>
      <c r="C33" s="433"/>
      <c r="D33" s="151" t="s">
        <v>2</v>
      </c>
      <c r="E33" s="167">
        <f t="shared" ref="E33" si="63">H33+K33+N33+Q33+T33+W33+Z33+AC33+AF33+AI33+AL33+AO33</f>
        <v>0</v>
      </c>
      <c r="F33" s="200">
        <f t="shared" ref="F33" si="64">I33+L33+O33+R33+U33+X33+AA33+AD33+AG33+AJ33+AM33+AP33</f>
        <v>0</v>
      </c>
      <c r="G33" s="200"/>
      <c r="H33" s="167"/>
      <c r="I33" s="167"/>
      <c r="J33" s="167"/>
      <c r="K33" s="167"/>
      <c r="L33" s="167"/>
      <c r="M33" s="167"/>
      <c r="N33" s="167"/>
      <c r="O33" s="167"/>
      <c r="P33" s="167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>
        <v>0</v>
      </c>
      <c r="AD33" s="210">
        <v>0</v>
      </c>
      <c r="AE33" s="284"/>
      <c r="AF33" s="323"/>
      <c r="AG33" s="323"/>
      <c r="AH33" s="323"/>
      <c r="AI33" s="341"/>
      <c r="AJ33" s="341"/>
      <c r="AK33" s="341"/>
      <c r="AL33" s="357"/>
      <c r="AM33" s="357"/>
      <c r="AN33" s="357"/>
      <c r="AO33" s="167"/>
      <c r="AP33" s="167"/>
      <c r="AQ33" s="167"/>
      <c r="AR33" s="440"/>
      <c r="AS33" s="262">
        <f t="shared" si="38"/>
        <v>0</v>
      </c>
      <c r="AT33" s="221">
        <f t="shared" si="12"/>
        <v>0</v>
      </c>
    </row>
    <row r="34" spans="1:46" ht="31.2">
      <c r="A34" s="431"/>
      <c r="B34" s="432"/>
      <c r="C34" s="433"/>
      <c r="D34" s="151" t="s">
        <v>280</v>
      </c>
      <c r="E34" s="167">
        <v>236</v>
      </c>
      <c r="F34" s="200">
        <f>I34+L34+O34+R34+U34+X34+AA34+AD34+AG34+AJ34+AM34+AP34</f>
        <v>0</v>
      </c>
      <c r="G34" s="200">
        <f t="shared" ref="G34" si="65">F34/E34*100</f>
        <v>0</v>
      </c>
      <c r="H34" s="167">
        <v>0</v>
      </c>
      <c r="I34" s="167">
        <v>0</v>
      </c>
      <c r="J34" s="167" t="e">
        <f t="shared" ref="J34" si="66">I34/H34*100</f>
        <v>#DIV/0!</v>
      </c>
      <c r="K34" s="167">
        <v>0</v>
      </c>
      <c r="L34" s="167">
        <v>0</v>
      </c>
      <c r="M34" s="167" t="e">
        <f t="shared" ref="M34" si="67">L34/K34*100</f>
        <v>#DIV/0!</v>
      </c>
      <c r="N34" s="167">
        <v>0</v>
      </c>
      <c r="O34" s="167">
        <v>0</v>
      </c>
      <c r="P34" s="167" t="e">
        <f>O34/N34*100</f>
        <v>#DIV/0!</v>
      </c>
      <c r="Q34" s="210">
        <v>0</v>
      </c>
      <c r="R34" s="210">
        <v>0</v>
      </c>
      <c r="S34" s="210" t="e">
        <f>R34/Q34*100</f>
        <v>#DIV/0!</v>
      </c>
      <c r="T34" s="210">
        <v>0</v>
      </c>
      <c r="U34" s="210">
        <v>0</v>
      </c>
      <c r="V34" s="210" t="e">
        <f>U34/T34*100</f>
        <v>#DIV/0!</v>
      </c>
      <c r="W34" s="210">
        <v>0</v>
      </c>
      <c r="X34" s="210">
        <v>0</v>
      </c>
      <c r="Y34" s="210" t="e">
        <f>X34/W34*100</f>
        <v>#DIV/0!</v>
      </c>
      <c r="Z34" s="210">
        <v>0</v>
      </c>
      <c r="AA34" s="210">
        <v>0</v>
      </c>
      <c r="AB34" s="210"/>
      <c r="AC34" s="210"/>
      <c r="AD34" s="210">
        <v>0</v>
      </c>
      <c r="AE34" s="284"/>
      <c r="AF34" s="323">
        <v>0</v>
      </c>
      <c r="AG34" s="323">
        <v>0</v>
      </c>
      <c r="AH34" s="323"/>
      <c r="AI34" s="341">
        <v>0</v>
      </c>
      <c r="AJ34" s="341">
        <v>0</v>
      </c>
      <c r="AK34" s="341">
        <v>0</v>
      </c>
      <c r="AL34" s="357">
        <v>0</v>
      </c>
      <c r="AM34" s="357">
        <v>0</v>
      </c>
      <c r="AN34" s="357" t="e">
        <f t="shared" ref="AN34" si="68">AM34/AL34*100</f>
        <v>#DIV/0!</v>
      </c>
      <c r="AO34" s="167">
        <v>236</v>
      </c>
      <c r="AP34" s="167">
        <v>0</v>
      </c>
      <c r="AQ34" s="167">
        <v>0</v>
      </c>
      <c r="AR34" s="440"/>
      <c r="AS34" s="262">
        <f t="shared" si="38"/>
        <v>236</v>
      </c>
      <c r="AT34" s="221">
        <f t="shared" si="12"/>
        <v>0</v>
      </c>
    </row>
    <row r="35" spans="1:46" ht="18.75" customHeight="1">
      <c r="A35" s="431"/>
      <c r="B35" s="432"/>
      <c r="C35" s="433"/>
      <c r="D35" s="152" t="s">
        <v>43</v>
      </c>
      <c r="E35" s="167">
        <f t="shared" ref="E35" si="69">H35+K35+N35+Q35+T35+W35+Z35+AC35+AF35+AI35+AL35+AO35</f>
        <v>0</v>
      </c>
      <c r="F35" s="200">
        <f t="shared" ref="F35" si="70">I35+L35+O35+R35+U35+X35+AA35+AD35+AG35+AJ35+AM35+AP35</f>
        <v>0</v>
      </c>
      <c r="G35" s="200"/>
      <c r="H35" s="167"/>
      <c r="I35" s="167"/>
      <c r="J35" s="167"/>
      <c r="K35" s="167"/>
      <c r="L35" s="167"/>
      <c r="M35" s="167"/>
      <c r="N35" s="167"/>
      <c r="O35" s="167"/>
      <c r="P35" s="167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323">
        <v>0</v>
      </c>
      <c r="AG35" s="323"/>
      <c r="AH35" s="323"/>
      <c r="AI35" s="341"/>
      <c r="AJ35" s="341"/>
      <c r="AK35" s="341"/>
      <c r="AL35" s="357">
        <v>0</v>
      </c>
      <c r="AM35" s="357"/>
      <c r="AN35" s="357"/>
      <c r="AO35" s="167"/>
      <c r="AP35" s="167"/>
      <c r="AQ35" s="167"/>
      <c r="AR35" s="184"/>
      <c r="AS35" s="262">
        <f t="shared" si="38"/>
        <v>0</v>
      </c>
      <c r="AT35" s="221">
        <f t="shared" si="12"/>
        <v>0</v>
      </c>
    </row>
    <row r="36" spans="1:46" s="150" customFormat="1">
      <c r="A36" s="431" t="s">
        <v>316</v>
      </c>
      <c r="B36" s="432" t="s">
        <v>290</v>
      </c>
      <c r="C36" s="433"/>
      <c r="D36" s="154" t="s">
        <v>41</v>
      </c>
      <c r="E36" s="172">
        <f>SUM(E37:E39)</f>
        <v>469.20000000000005</v>
      </c>
      <c r="F36" s="199">
        <f>SUM(F37:F39)</f>
        <v>445.80000000000007</v>
      </c>
      <c r="G36" s="199">
        <f t="shared" ref="G36:G70" si="71">F36/E36*100</f>
        <v>95.012787723785181</v>
      </c>
      <c r="H36" s="172">
        <f t="shared" ref="H36:AP36" si="72">SUM(H37:H39)</f>
        <v>0</v>
      </c>
      <c r="I36" s="172">
        <f t="shared" si="72"/>
        <v>0</v>
      </c>
      <c r="J36" s="172">
        <f t="shared" si="72"/>
        <v>0</v>
      </c>
      <c r="K36" s="172">
        <f t="shared" si="72"/>
        <v>0</v>
      </c>
      <c r="L36" s="172">
        <f t="shared" si="72"/>
        <v>0</v>
      </c>
      <c r="M36" s="172"/>
      <c r="N36" s="172">
        <f t="shared" si="72"/>
        <v>62.1</v>
      </c>
      <c r="O36" s="172">
        <f t="shared" si="72"/>
        <v>62.1</v>
      </c>
      <c r="P36" s="172">
        <f t="shared" si="72"/>
        <v>0</v>
      </c>
      <c r="Q36" s="284">
        <f t="shared" si="72"/>
        <v>44</v>
      </c>
      <c r="R36" s="284">
        <f t="shared" si="72"/>
        <v>44</v>
      </c>
      <c r="S36" s="284">
        <f t="shared" si="72"/>
        <v>100</v>
      </c>
      <c r="T36" s="284">
        <f t="shared" si="72"/>
        <v>11</v>
      </c>
      <c r="U36" s="284">
        <f t="shared" si="72"/>
        <v>11</v>
      </c>
      <c r="V36" s="210">
        <f>U36/T36*100</f>
        <v>100</v>
      </c>
      <c r="W36" s="284">
        <f t="shared" si="72"/>
        <v>117.5</v>
      </c>
      <c r="X36" s="284">
        <f t="shared" si="72"/>
        <v>117.5</v>
      </c>
      <c r="Y36" s="284">
        <f t="shared" si="72"/>
        <v>100</v>
      </c>
      <c r="Z36" s="284">
        <f t="shared" si="72"/>
        <v>11</v>
      </c>
      <c r="AA36" s="284">
        <f t="shared" si="72"/>
        <v>11</v>
      </c>
      <c r="AB36" s="284">
        <f t="shared" si="72"/>
        <v>100</v>
      </c>
      <c r="AC36" s="284">
        <f t="shared" si="72"/>
        <v>11</v>
      </c>
      <c r="AD36" s="284">
        <f t="shared" si="72"/>
        <v>11</v>
      </c>
      <c r="AE36" s="284">
        <f t="shared" si="33"/>
        <v>100</v>
      </c>
      <c r="AF36" s="324">
        <f t="shared" si="72"/>
        <v>93.3</v>
      </c>
      <c r="AG36" s="324">
        <f t="shared" si="72"/>
        <v>93.3</v>
      </c>
      <c r="AH36" s="324">
        <f t="shared" si="72"/>
        <v>0</v>
      </c>
      <c r="AI36" s="342">
        <f t="shared" si="72"/>
        <v>5</v>
      </c>
      <c r="AJ36" s="342">
        <f t="shared" si="72"/>
        <v>5</v>
      </c>
      <c r="AK36" s="341">
        <f t="shared" si="34"/>
        <v>100</v>
      </c>
      <c r="AL36" s="358">
        <f t="shared" si="72"/>
        <v>90.9</v>
      </c>
      <c r="AM36" s="358">
        <f t="shared" si="72"/>
        <v>90.9</v>
      </c>
      <c r="AN36" s="357">
        <f t="shared" ref="AN36" si="73">AM36/AL36*100</f>
        <v>100</v>
      </c>
      <c r="AO36" s="172">
        <f t="shared" si="72"/>
        <v>23.4</v>
      </c>
      <c r="AP36" s="172">
        <f t="shared" si="72"/>
        <v>0</v>
      </c>
      <c r="AQ36" s="167">
        <f t="shared" si="36"/>
        <v>0</v>
      </c>
      <c r="AR36" s="444"/>
      <c r="AS36" s="262">
        <f t="shared" si="38"/>
        <v>469.20000000000005</v>
      </c>
      <c r="AT36" s="221">
        <f t="shared" si="12"/>
        <v>445.80000000000007</v>
      </c>
    </row>
    <row r="37" spans="1:46" ht="17.25" customHeight="1">
      <c r="A37" s="431"/>
      <c r="B37" s="432"/>
      <c r="C37" s="433"/>
      <c r="D37" s="151" t="s">
        <v>2</v>
      </c>
      <c r="E37" s="167">
        <f t="shared" si="47"/>
        <v>0</v>
      </c>
      <c r="F37" s="200">
        <f t="shared" si="48"/>
        <v>0</v>
      </c>
      <c r="G37" s="200"/>
      <c r="H37" s="167"/>
      <c r="I37" s="167"/>
      <c r="J37" s="167"/>
      <c r="K37" s="167"/>
      <c r="L37" s="167"/>
      <c r="M37" s="167"/>
      <c r="N37" s="167"/>
      <c r="O37" s="167"/>
      <c r="P37" s="167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323"/>
      <c r="AG37" s="323"/>
      <c r="AH37" s="323"/>
      <c r="AI37" s="341"/>
      <c r="AJ37" s="341"/>
      <c r="AK37" s="341"/>
      <c r="AL37" s="357"/>
      <c r="AM37" s="357"/>
      <c r="AN37" s="357"/>
      <c r="AO37" s="167"/>
      <c r="AP37" s="167"/>
      <c r="AQ37" s="167"/>
      <c r="AR37" s="440"/>
      <c r="AS37" s="262">
        <f t="shared" si="38"/>
        <v>0</v>
      </c>
      <c r="AT37" s="221">
        <f t="shared" si="12"/>
        <v>0</v>
      </c>
    </row>
    <row r="38" spans="1:46" ht="31.2">
      <c r="A38" s="431"/>
      <c r="B38" s="432"/>
      <c r="C38" s="433"/>
      <c r="D38" s="151" t="s">
        <v>280</v>
      </c>
      <c r="E38" s="167">
        <f>H38+K38+N38+Q38+T38+W38+Z38+AC38+AF38+AI38+AL38+AO38</f>
        <v>469.20000000000005</v>
      </c>
      <c r="F38" s="200">
        <f>I38+L38+O38+R38+U38+X38+AA38+AD38+AG38+AJ38+AM38+AP38</f>
        <v>445.80000000000007</v>
      </c>
      <c r="G38" s="200">
        <f t="shared" si="71"/>
        <v>95.012787723785181</v>
      </c>
      <c r="H38" s="167">
        <v>0</v>
      </c>
      <c r="I38" s="167"/>
      <c r="J38" s="167"/>
      <c r="K38" s="167">
        <v>0</v>
      </c>
      <c r="L38" s="167">
        <v>0</v>
      </c>
      <c r="M38" s="167"/>
      <c r="N38" s="167">
        <v>62.1</v>
      </c>
      <c r="O38" s="167">
        <v>62.1</v>
      </c>
      <c r="P38" s="167"/>
      <c r="Q38" s="210">
        <v>44</v>
      </c>
      <c r="R38" s="210">
        <v>44</v>
      </c>
      <c r="S38" s="210">
        <f>R38/Q38*100</f>
        <v>100</v>
      </c>
      <c r="T38" s="210">
        <v>11</v>
      </c>
      <c r="U38" s="210">
        <v>11</v>
      </c>
      <c r="V38" s="210">
        <f>U38/T38*100</f>
        <v>100</v>
      </c>
      <c r="W38" s="210">
        <v>117.5</v>
      </c>
      <c r="X38" s="210">
        <v>117.5</v>
      </c>
      <c r="Y38" s="210">
        <f>X38/W38*100</f>
        <v>100</v>
      </c>
      <c r="Z38" s="210">
        <v>11</v>
      </c>
      <c r="AA38" s="210">
        <v>11</v>
      </c>
      <c r="AB38" s="210">
        <f>AA38/Z38*100</f>
        <v>100</v>
      </c>
      <c r="AC38" s="210">
        <v>11</v>
      </c>
      <c r="AD38" s="210">
        <v>11</v>
      </c>
      <c r="AE38" s="210">
        <f t="shared" si="33"/>
        <v>100</v>
      </c>
      <c r="AF38" s="323">
        <v>93.3</v>
      </c>
      <c r="AG38" s="323">
        <v>93.3</v>
      </c>
      <c r="AH38" s="323"/>
      <c r="AI38" s="341">
        <f>5</f>
        <v>5</v>
      </c>
      <c r="AJ38" s="341">
        <f>5</f>
        <v>5</v>
      </c>
      <c r="AK38" s="341">
        <f t="shared" si="34"/>
        <v>100</v>
      </c>
      <c r="AL38" s="357">
        <v>90.9</v>
      </c>
      <c r="AM38" s="357">
        <v>90.9</v>
      </c>
      <c r="AN38" s="357">
        <f t="shared" ref="AN38" si="74">AM38/AL38*100</f>
        <v>100</v>
      </c>
      <c r="AO38" s="167">
        <v>23.4</v>
      </c>
      <c r="AP38" s="167">
        <v>0</v>
      </c>
      <c r="AQ38" s="167">
        <f t="shared" si="36"/>
        <v>0</v>
      </c>
      <c r="AR38" s="440"/>
      <c r="AS38" s="262">
        <f>SUM(H38+K38+N38+Q38+T38+W38+Z38+AC38+AF38+AI38+AL38+AO38)</f>
        <v>469.20000000000005</v>
      </c>
      <c r="AT38" s="221">
        <f t="shared" si="12"/>
        <v>445.80000000000007</v>
      </c>
    </row>
    <row r="39" spans="1:46" ht="21.75" customHeight="1">
      <c r="A39" s="431"/>
      <c r="B39" s="432"/>
      <c r="C39" s="433"/>
      <c r="D39" s="152" t="s">
        <v>43</v>
      </c>
      <c r="E39" s="167">
        <f t="shared" ref="E39" si="75">H39+K39+N39+Q39+T39+W39+Z39+AC39+AF39+AI39+AL39+AO39</f>
        <v>0</v>
      </c>
      <c r="F39" s="200">
        <f t="shared" ref="F39" si="76">I39+L39+O39+R39+U39+X39+AA39+AD39+AG39+AJ39+AM39+AP39</f>
        <v>0</v>
      </c>
      <c r="G39" s="200"/>
      <c r="H39" s="167"/>
      <c r="I39" s="167"/>
      <c r="J39" s="167"/>
      <c r="K39" s="167"/>
      <c r="L39" s="167"/>
      <c r="M39" s="167"/>
      <c r="N39" s="167"/>
      <c r="O39" s="167"/>
      <c r="P39" s="167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323"/>
      <c r="AG39" s="323"/>
      <c r="AH39" s="323"/>
      <c r="AI39" s="341"/>
      <c r="AJ39" s="341"/>
      <c r="AK39" s="341"/>
      <c r="AL39" s="357"/>
      <c r="AM39" s="357"/>
      <c r="AN39" s="357"/>
      <c r="AO39" s="167"/>
      <c r="AP39" s="167"/>
      <c r="AQ39" s="167"/>
      <c r="AR39" s="184"/>
      <c r="AS39" s="262">
        <f t="shared" si="38"/>
        <v>0</v>
      </c>
      <c r="AT39" s="221">
        <f t="shared" si="12"/>
        <v>0</v>
      </c>
    </row>
    <row r="40" spans="1:46" s="150" customFormat="1">
      <c r="A40" s="431" t="s">
        <v>317</v>
      </c>
      <c r="B40" s="432" t="s">
        <v>299</v>
      </c>
      <c r="C40" s="433"/>
      <c r="D40" s="154" t="s">
        <v>41</v>
      </c>
      <c r="E40" s="172">
        <f>SUM(E41:E43)</f>
        <v>861.55960000000005</v>
      </c>
      <c r="F40" s="199">
        <f>SUM(F41:F43)</f>
        <v>861.55960000000005</v>
      </c>
      <c r="G40" s="199">
        <f t="shared" si="71"/>
        <v>100</v>
      </c>
      <c r="H40" s="172">
        <f t="shared" ref="H40:AP40" si="77">SUM(H41:H43)</f>
        <v>0</v>
      </c>
      <c r="I40" s="172">
        <f t="shared" si="77"/>
        <v>0</v>
      </c>
      <c r="J40" s="172">
        <f t="shared" si="77"/>
        <v>0</v>
      </c>
      <c r="K40" s="172">
        <f t="shared" si="77"/>
        <v>0</v>
      </c>
      <c r="L40" s="172">
        <f t="shared" si="77"/>
        <v>0</v>
      </c>
      <c r="M40" s="172"/>
      <c r="N40" s="172">
        <f t="shared" si="77"/>
        <v>0</v>
      </c>
      <c r="O40" s="172">
        <f t="shared" si="77"/>
        <v>0</v>
      </c>
      <c r="P40" s="172">
        <f t="shared" si="77"/>
        <v>0</v>
      </c>
      <c r="Q40" s="284">
        <f t="shared" si="77"/>
        <v>0</v>
      </c>
      <c r="R40" s="284">
        <f t="shared" si="77"/>
        <v>0</v>
      </c>
      <c r="S40" s="284">
        <f t="shared" si="77"/>
        <v>0</v>
      </c>
      <c r="T40" s="284">
        <f t="shared" si="77"/>
        <v>62.159599999999998</v>
      </c>
      <c r="U40" s="284">
        <f t="shared" si="77"/>
        <v>62.159599999999998</v>
      </c>
      <c r="V40" s="210">
        <f>U40/T40*100</f>
        <v>100</v>
      </c>
      <c r="W40" s="284">
        <f t="shared" si="77"/>
        <v>36.700000000000003</v>
      </c>
      <c r="X40" s="284">
        <f t="shared" si="77"/>
        <v>36.700000000000003</v>
      </c>
      <c r="Y40" s="284">
        <f t="shared" si="77"/>
        <v>100</v>
      </c>
      <c r="Z40" s="284">
        <f t="shared" si="77"/>
        <v>305</v>
      </c>
      <c r="AA40" s="284">
        <f t="shared" si="77"/>
        <v>305</v>
      </c>
      <c r="AB40" s="284">
        <f t="shared" si="77"/>
        <v>100</v>
      </c>
      <c r="AC40" s="284">
        <f t="shared" si="77"/>
        <v>326.5</v>
      </c>
      <c r="AD40" s="284">
        <f t="shared" si="77"/>
        <v>326.5</v>
      </c>
      <c r="AE40" s="284">
        <f t="shared" si="33"/>
        <v>100</v>
      </c>
      <c r="AF40" s="324">
        <f t="shared" si="77"/>
        <v>131.19999999999999</v>
      </c>
      <c r="AG40" s="324">
        <f t="shared" si="77"/>
        <v>131.19999999999999</v>
      </c>
      <c r="AH40" s="324">
        <f t="shared" si="77"/>
        <v>0</v>
      </c>
      <c r="AI40" s="342">
        <f t="shared" si="77"/>
        <v>0</v>
      </c>
      <c r="AJ40" s="342">
        <f t="shared" si="77"/>
        <v>0</v>
      </c>
      <c r="AK40" s="341"/>
      <c r="AL40" s="358">
        <f t="shared" si="77"/>
        <v>0</v>
      </c>
      <c r="AM40" s="358">
        <f t="shared" si="77"/>
        <v>0</v>
      </c>
      <c r="AN40" s="358">
        <f t="shared" si="77"/>
        <v>0</v>
      </c>
      <c r="AO40" s="172">
        <f t="shared" si="77"/>
        <v>0</v>
      </c>
      <c r="AP40" s="172">
        <f t="shared" si="77"/>
        <v>0</v>
      </c>
      <c r="AQ40" s="167"/>
      <c r="AR40" s="440"/>
      <c r="AS40" s="262">
        <f t="shared" si="38"/>
        <v>861.55960000000005</v>
      </c>
      <c r="AT40" s="221">
        <f t="shared" si="12"/>
        <v>861.55960000000005</v>
      </c>
    </row>
    <row r="41" spans="1:46" ht="21" customHeight="1">
      <c r="A41" s="431"/>
      <c r="B41" s="432"/>
      <c r="C41" s="433"/>
      <c r="D41" s="151" t="s">
        <v>2</v>
      </c>
      <c r="E41" s="167">
        <f t="shared" si="47"/>
        <v>0</v>
      </c>
      <c r="F41" s="200">
        <f t="shared" si="48"/>
        <v>0</v>
      </c>
      <c r="G41" s="200"/>
      <c r="H41" s="167"/>
      <c r="I41" s="167"/>
      <c r="J41" s="167"/>
      <c r="K41" s="167"/>
      <c r="L41" s="167"/>
      <c r="M41" s="167"/>
      <c r="N41" s="167"/>
      <c r="O41" s="167"/>
      <c r="P41" s="167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323"/>
      <c r="AG41" s="323"/>
      <c r="AH41" s="323"/>
      <c r="AI41" s="341"/>
      <c r="AJ41" s="341"/>
      <c r="AK41" s="341"/>
      <c r="AL41" s="357"/>
      <c r="AM41" s="357"/>
      <c r="AN41" s="357"/>
      <c r="AO41" s="167"/>
      <c r="AP41" s="167"/>
      <c r="AQ41" s="167"/>
      <c r="AR41" s="440"/>
      <c r="AS41" s="262">
        <f t="shared" si="38"/>
        <v>0</v>
      </c>
      <c r="AT41" s="221">
        <f t="shared" si="12"/>
        <v>0</v>
      </c>
    </row>
    <row r="42" spans="1:46" ht="31.2">
      <c r="A42" s="431"/>
      <c r="B42" s="432"/>
      <c r="C42" s="433"/>
      <c r="D42" s="151" t="s">
        <v>280</v>
      </c>
      <c r="E42" s="167">
        <f>W42+Z42+T42+AC42+AF42</f>
        <v>861.55960000000005</v>
      </c>
      <c r="F42" s="200">
        <f t="shared" ref="F42:F43" si="78">I42+L42+O42+R42+U42+X42+AA42+AD42+AG42+AJ42+AM42+AP42</f>
        <v>861.55960000000005</v>
      </c>
      <c r="G42" s="200">
        <f t="shared" si="71"/>
        <v>100</v>
      </c>
      <c r="H42" s="167">
        <v>0</v>
      </c>
      <c r="I42" s="167"/>
      <c r="J42" s="167"/>
      <c r="K42" s="167">
        <v>0</v>
      </c>
      <c r="L42" s="167"/>
      <c r="M42" s="167"/>
      <c r="N42" s="167">
        <v>0</v>
      </c>
      <c r="O42" s="167"/>
      <c r="P42" s="167"/>
      <c r="Q42" s="210">
        <v>0</v>
      </c>
      <c r="R42" s="210">
        <v>0</v>
      </c>
      <c r="S42" s="210"/>
      <c r="T42" s="210">
        <v>62.159599999999998</v>
      </c>
      <c r="U42" s="210">
        <v>62.159599999999998</v>
      </c>
      <c r="V42" s="210">
        <v>0</v>
      </c>
      <c r="W42" s="210">
        <v>36.700000000000003</v>
      </c>
      <c r="X42" s="210">
        <v>36.700000000000003</v>
      </c>
      <c r="Y42" s="210">
        <f>X42/W42*100</f>
        <v>100</v>
      </c>
      <c r="Z42" s="210">
        <v>305</v>
      </c>
      <c r="AA42" s="210">
        <v>305</v>
      </c>
      <c r="AB42" s="210">
        <f>AA42/Z42*100</f>
        <v>100</v>
      </c>
      <c r="AC42" s="210">
        <v>326.5</v>
      </c>
      <c r="AD42" s="210">
        <v>326.5</v>
      </c>
      <c r="AE42" s="210">
        <f t="shared" si="33"/>
        <v>100</v>
      </c>
      <c r="AF42" s="323">
        <v>131.19999999999999</v>
      </c>
      <c r="AG42" s="323">
        <v>131.19999999999999</v>
      </c>
      <c r="AH42" s="323"/>
      <c r="AI42" s="341"/>
      <c r="AJ42" s="341"/>
      <c r="AK42" s="341"/>
      <c r="AL42" s="357"/>
      <c r="AM42" s="357"/>
      <c r="AN42" s="357"/>
      <c r="AO42" s="167"/>
      <c r="AP42" s="167"/>
      <c r="AQ42" s="167"/>
      <c r="AR42" s="440"/>
      <c r="AS42" s="262">
        <f t="shared" si="38"/>
        <v>861.55960000000005</v>
      </c>
      <c r="AT42" s="221">
        <f t="shared" si="12"/>
        <v>861.55960000000005</v>
      </c>
    </row>
    <row r="43" spans="1:46" ht="20.25" customHeight="1">
      <c r="A43" s="431"/>
      <c r="B43" s="432"/>
      <c r="C43" s="433"/>
      <c r="D43" s="152" t="s">
        <v>43</v>
      </c>
      <c r="E43" s="167">
        <f t="shared" ref="E43" si="79">H43+K43+N43+Q43+T43+W43+Z43+AC43+AF43+AI43+AL43+AO43</f>
        <v>0</v>
      </c>
      <c r="F43" s="200">
        <f t="shared" si="78"/>
        <v>0</v>
      </c>
      <c r="G43" s="200"/>
      <c r="H43" s="167"/>
      <c r="I43" s="167"/>
      <c r="J43" s="167"/>
      <c r="K43" s="167"/>
      <c r="L43" s="167"/>
      <c r="M43" s="167"/>
      <c r="N43" s="167"/>
      <c r="O43" s="167"/>
      <c r="P43" s="167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323"/>
      <c r="AG43" s="323"/>
      <c r="AH43" s="323"/>
      <c r="AI43" s="341"/>
      <c r="AJ43" s="341"/>
      <c r="AK43" s="341"/>
      <c r="AL43" s="357"/>
      <c r="AM43" s="357"/>
      <c r="AN43" s="357"/>
      <c r="AO43" s="167"/>
      <c r="AP43" s="167"/>
      <c r="AQ43" s="167"/>
      <c r="AR43" s="184"/>
      <c r="AS43" s="262">
        <f t="shared" si="38"/>
        <v>0</v>
      </c>
      <c r="AT43" s="221">
        <f t="shared" si="12"/>
        <v>0</v>
      </c>
    </row>
    <row r="44" spans="1:46" s="150" customFormat="1">
      <c r="A44" s="431" t="s">
        <v>318</v>
      </c>
      <c r="B44" s="432" t="s">
        <v>343</v>
      </c>
      <c r="C44" s="433"/>
      <c r="D44" s="154" t="s">
        <v>41</v>
      </c>
      <c r="E44" s="172">
        <f>SUM(E45:E47)</f>
        <v>2319.4479999999999</v>
      </c>
      <c r="F44" s="199">
        <f>SUM(F45:F47)</f>
        <v>2041.4479999999999</v>
      </c>
      <c r="G44" s="199">
        <f t="shared" si="71"/>
        <v>88.014389630636259</v>
      </c>
      <c r="H44" s="172">
        <f t="shared" ref="H44:AP44" si="80">SUM(H45:H47)</f>
        <v>0</v>
      </c>
      <c r="I44" s="172">
        <f t="shared" si="80"/>
        <v>0</v>
      </c>
      <c r="J44" s="172">
        <f t="shared" si="80"/>
        <v>0</v>
      </c>
      <c r="K44" s="172">
        <f t="shared" si="80"/>
        <v>0</v>
      </c>
      <c r="L44" s="172">
        <f t="shared" si="80"/>
        <v>0</v>
      </c>
      <c r="M44" s="172"/>
      <c r="N44" s="172">
        <f t="shared" si="80"/>
        <v>59.048000000000002</v>
      </c>
      <c r="O44" s="172">
        <f t="shared" si="80"/>
        <v>59.048000000000002</v>
      </c>
      <c r="P44" s="172">
        <f t="shared" si="80"/>
        <v>100</v>
      </c>
      <c r="Q44" s="284">
        <f t="shared" si="80"/>
        <v>0</v>
      </c>
      <c r="R44" s="284">
        <f t="shared" si="80"/>
        <v>0</v>
      </c>
      <c r="S44" s="284">
        <f t="shared" si="80"/>
        <v>0</v>
      </c>
      <c r="T44" s="284">
        <f t="shared" si="80"/>
        <v>456.9</v>
      </c>
      <c r="U44" s="284">
        <f t="shared" si="80"/>
        <v>456.9</v>
      </c>
      <c r="V44" s="284">
        <f t="shared" si="80"/>
        <v>0</v>
      </c>
      <c r="W44" s="284">
        <f t="shared" si="80"/>
        <v>534.6</v>
      </c>
      <c r="X44" s="284">
        <f t="shared" si="80"/>
        <v>534.6</v>
      </c>
      <c r="Y44" s="284">
        <f t="shared" si="80"/>
        <v>100</v>
      </c>
      <c r="Z44" s="284">
        <f t="shared" si="80"/>
        <v>170</v>
      </c>
      <c r="AA44" s="284">
        <f t="shared" si="80"/>
        <v>170</v>
      </c>
      <c r="AB44" s="284">
        <f t="shared" si="80"/>
        <v>0</v>
      </c>
      <c r="AC44" s="284">
        <f t="shared" si="80"/>
        <v>199.9</v>
      </c>
      <c r="AD44" s="284">
        <f t="shared" si="80"/>
        <v>199.9</v>
      </c>
      <c r="AE44" s="284"/>
      <c r="AF44" s="324">
        <f t="shared" si="80"/>
        <v>198.3</v>
      </c>
      <c r="AG44" s="324">
        <f t="shared" si="80"/>
        <v>198.3</v>
      </c>
      <c r="AH44" s="324">
        <f t="shared" si="80"/>
        <v>0</v>
      </c>
      <c r="AI44" s="342">
        <f t="shared" si="80"/>
        <v>117.1</v>
      </c>
      <c r="AJ44" s="342">
        <f t="shared" si="80"/>
        <v>117.1</v>
      </c>
      <c r="AK44" s="342">
        <f t="shared" si="80"/>
        <v>0</v>
      </c>
      <c r="AL44" s="358">
        <f t="shared" si="80"/>
        <v>305.60000000000002</v>
      </c>
      <c r="AM44" s="358">
        <f t="shared" si="80"/>
        <v>305.60000000000002</v>
      </c>
      <c r="AN44" s="358">
        <f t="shared" si="80"/>
        <v>0</v>
      </c>
      <c r="AO44" s="172">
        <f t="shared" si="80"/>
        <v>278</v>
      </c>
      <c r="AP44" s="172">
        <f t="shared" si="80"/>
        <v>0</v>
      </c>
      <c r="AQ44" s="167">
        <v>0</v>
      </c>
      <c r="AR44" s="444"/>
      <c r="AS44" s="262">
        <f t="shared" si="38"/>
        <v>2319.4479999999999</v>
      </c>
      <c r="AT44" s="221">
        <f t="shared" si="12"/>
        <v>2041.4479999999999</v>
      </c>
    </row>
    <row r="45" spans="1:46" s="277" customFormat="1" ht="46.8">
      <c r="A45" s="431"/>
      <c r="B45" s="432"/>
      <c r="C45" s="433"/>
      <c r="D45" s="274" t="s">
        <v>2</v>
      </c>
      <c r="E45" s="210">
        <f>H45+K45+N45+Q45+T45+W45+Z45+AC45+AF45+AI45+AL45+AO45</f>
        <v>1307</v>
      </c>
      <c r="F45" s="210">
        <f t="shared" si="48"/>
        <v>1142</v>
      </c>
      <c r="G45" s="210">
        <f t="shared" si="71"/>
        <v>87.37566947207344</v>
      </c>
      <c r="H45" s="210"/>
      <c r="I45" s="210"/>
      <c r="J45" s="210"/>
      <c r="K45" s="210"/>
      <c r="L45" s="210"/>
      <c r="M45" s="210"/>
      <c r="N45" s="210">
        <v>0</v>
      </c>
      <c r="O45" s="210"/>
      <c r="P45" s="210"/>
      <c r="Q45" s="210">
        <v>0</v>
      </c>
      <c r="R45" s="210"/>
      <c r="S45" s="210"/>
      <c r="T45" s="210">
        <v>212</v>
      </c>
      <c r="U45" s="210">
        <v>212</v>
      </c>
      <c r="V45" s="210"/>
      <c r="W45" s="210">
        <v>324.5</v>
      </c>
      <c r="X45" s="210">
        <v>324.5</v>
      </c>
      <c r="Y45" s="210">
        <f>X45/W45*100</f>
        <v>100</v>
      </c>
      <c r="Z45" s="210">
        <v>0</v>
      </c>
      <c r="AA45" s="210"/>
      <c r="AB45" s="210"/>
      <c r="AC45" s="210">
        <v>80</v>
      </c>
      <c r="AD45" s="210">
        <v>80</v>
      </c>
      <c r="AE45" s="210"/>
      <c r="AF45" s="323">
        <v>160</v>
      </c>
      <c r="AG45" s="323">
        <v>160</v>
      </c>
      <c r="AH45" s="323"/>
      <c r="AI45" s="341">
        <v>110</v>
      </c>
      <c r="AJ45" s="341">
        <v>110</v>
      </c>
      <c r="AK45" s="341"/>
      <c r="AL45" s="357">
        <v>255.5</v>
      </c>
      <c r="AM45" s="357">
        <v>255.5</v>
      </c>
      <c r="AN45" s="357"/>
      <c r="AO45" s="210">
        <v>165</v>
      </c>
      <c r="AP45" s="210"/>
      <c r="AQ45" s="210"/>
      <c r="AR45" s="440"/>
      <c r="AS45" s="281">
        <f t="shared" si="38"/>
        <v>1307</v>
      </c>
      <c r="AT45" s="275">
        <f t="shared" si="12"/>
        <v>1142</v>
      </c>
    </row>
    <row r="46" spans="1:46" ht="31.2">
      <c r="A46" s="431"/>
      <c r="B46" s="432"/>
      <c r="C46" s="433"/>
      <c r="D46" s="151" t="s">
        <v>280</v>
      </c>
      <c r="E46" s="167">
        <f>H46+K46+N46+Q46+T46+W46+Z46+AC46+AF46+AI46+AL46+AO46</f>
        <v>1012.448</v>
      </c>
      <c r="F46" s="200">
        <f>I46+L46+O46+R46+U46+X46+AA46+AD46+AG46+AJ46+AM46+AP46</f>
        <v>899.44799999999998</v>
      </c>
      <c r="G46" s="200">
        <f t="shared" si="71"/>
        <v>88.838932962483014</v>
      </c>
      <c r="H46" s="167"/>
      <c r="I46" s="167"/>
      <c r="J46" s="167"/>
      <c r="K46" s="167"/>
      <c r="L46" s="167"/>
      <c r="M46" s="167"/>
      <c r="N46" s="167">
        <v>59.048000000000002</v>
      </c>
      <c r="O46" s="167">
        <v>59.048000000000002</v>
      </c>
      <c r="P46" s="167">
        <f>O46/N46*100</f>
        <v>100</v>
      </c>
      <c r="Q46" s="210">
        <v>0</v>
      </c>
      <c r="R46" s="210">
        <v>0</v>
      </c>
      <c r="S46" s="210"/>
      <c r="T46" s="210">
        <v>244.9</v>
      </c>
      <c r="U46" s="210">
        <v>244.9</v>
      </c>
      <c r="V46" s="210"/>
      <c r="W46" s="210">
        <v>210.1</v>
      </c>
      <c r="X46" s="210">
        <v>210.1</v>
      </c>
      <c r="Y46" s="210"/>
      <c r="Z46" s="210">
        <v>170</v>
      </c>
      <c r="AA46" s="210">
        <v>170</v>
      </c>
      <c r="AB46" s="210"/>
      <c r="AC46" s="210">
        <v>119.9</v>
      </c>
      <c r="AD46" s="210">
        <v>119.9</v>
      </c>
      <c r="AE46" s="210"/>
      <c r="AF46" s="323">
        <v>38.299999999999997</v>
      </c>
      <c r="AG46" s="323">
        <v>38.299999999999997</v>
      </c>
      <c r="AH46" s="323"/>
      <c r="AI46" s="341">
        <v>7.1</v>
      </c>
      <c r="AJ46" s="341">
        <v>7.1</v>
      </c>
      <c r="AK46" s="341"/>
      <c r="AL46" s="357">
        <v>50.1</v>
      </c>
      <c r="AM46" s="357">
        <v>50.1</v>
      </c>
      <c r="AN46" s="357"/>
      <c r="AO46" s="167">
        <v>113</v>
      </c>
      <c r="AP46" s="167">
        <v>0</v>
      </c>
      <c r="AQ46" s="167">
        <v>0</v>
      </c>
      <c r="AR46" s="440"/>
      <c r="AS46" s="262">
        <f t="shared" si="38"/>
        <v>1012.448</v>
      </c>
      <c r="AT46" s="221">
        <f t="shared" si="12"/>
        <v>899.44799999999998</v>
      </c>
    </row>
    <row r="47" spans="1:46" ht="46.8">
      <c r="A47" s="431"/>
      <c r="B47" s="432"/>
      <c r="C47" s="433"/>
      <c r="D47" s="152" t="s">
        <v>43</v>
      </c>
      <c r="E47" s="167">
        <f t="shared" ref="E47" si="81">H47+K47+N47+Q47+T47+W47+Z47+AC47+AF47+AI47+AL47+AO47</f>
        <v>0</v>
      </c>
      <c r="F47" s="200">
        <f t="shared" ref="F47" si="82">I47+L47+O47+R47+U47+X47+AA47+AD47+AG47+AJ47+AM47+AP47</f>
        <v>0</v>
      </c>
      <c r="G47" s="200"/>
      <c r="H47" s="167"/>
      <c r="I47" s="167"/>
      <c r="J47" s="167"/>
      <c r="K47" s="167"/>
      <c r="L47" s="167"/>
      <c r="M47" s="167"/>
      <c r="N47" s="167"/>
      <c r="O47" s="167"/>
      <c r="P47" s="167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323"/>
      <c r="AG47" s="323"/>
      <c r="AH47" s="323"/>
      <c r="AI47" s="341"/>
      <c r="AJ47" s="341"/>
      <c r="AK47" s="341"/>
      <c r="AL47" s="357"/>
      <c r="AM47" s="357"/>
      <c r="AN47" s="357"/>
      <c r="AO47" s="167"/>
      <c r="AP47" s="167"/>
      <c r="AQ47" s="167"/>
      <c r="AR47" s="184"/>
      <c r="AS47" s="262">
        <f t="shared" si="38"/>
        <v>0</v>
      </c>
      <c r="AT47" s="221">
        <f t="shared" si="12"/>
        <v>0</v>
      </c>
    </row>
    <row r="48" spans="1:46" s="150" customFormat="1" hidden="1">
      <c r="A48" s="431" t="s">
        <v>319</v>
      </c>
      <c r="B48" s="432" t="s">
        <v>297</v>
      </c>
      <c r="C48" s="433"/>
      <c r="D48" s="154" t="s">
        <v>41</v>
      </c>
      <c r="E48" s="172">
        <f>SUM(E49:E51)</f>
        <v>0</v>
      </c>
      <c r="F48" s="199">
        <f t="shared" ref="F48:AQ48" si="83">SUM(F49:F51)</f>
        <v>0</v>
      </c>
      <c r="G48" s="199"/>
      <c r="H48" s="172">
        <f t="shared" si="83"/>
        <v>0</v>
      </c>
      <c r="I48" s="172">
        <f t="shared" si="83"/>
        <v>0</v>
      </c>
      <c r="J48" s="172">
        <f t="shared" si="83"/>
        <v>0</v>
      </c>
      <c r="K48" s="172">
        <f t="shared" si="83"/>
        <v>0</v>
      </c>
      <c r="L48" s="172">
        <f t="shared" si="83"/>
        <v>0</v>
      </c>
      <c r="M48" s="172"/>
      <c r="N48" s="172">
        <f t="shared" si="83"/>
        <v>0</v>
      </c>
      <c r="O48" s="172">
        <f t="shared" si="83"/>
        <v>0</v>
      </c>
      <c r="P48" s="172">
        <f t="shared" si="83"/>
        <v>0</v>
      </c>
      <c r="Q48" s="284">
        <f t="shared" si="83"/>
        <v>0</v>
      </c>
      <c r="R48" s="284">
        <f t="shared" si="83"/>
        <v>0</v>
      </c>
      <c r="S48" s="284">
        <f t="shared" si="83"/>
        <v>0</v>
      </c>
      <c r="T48" s="284">
        <f t="shared" si="83"/>
        <v>0</v>
      </c>
      <c r="U48" s="284">
        <f t="shared" si="83"/>
        <v>0</v>
      </c>
      <c r="V48" s="284">
        <f t="shared" si="83"/>
        <v>0</v>
      </c>
      <c r="W48" s="284">
        <f t="shared" si="83"/>
        <v>0</v>
      </c>
      <c r="X48" s="284">
        <f t="shared" si="83"/>
        <v>0</v>
      </c>
      <c r="Y48" s="284">
        <f t="shared" si="83"/>
        <v>0</v>
      </c>
      <c r="Z48" s="284">
        <f t="shared" si="83"/>
        <v>0</v>
      </c>
      <c r="AA48" s="284">
        <f t="shared" si="83"/>
        <v>0</v>
      </c>
      <c r="AB48" s="284">
        <f t="shared" si="83"/>
        <v>0</v>
      </c>
      <c r="AC48" s="284">
        <f t="shared" si="83"/>
        <v>0</v>
      </c>
      <c r="AD48" s="284">
        <f t="shared" si="83"/>
        <v>0</v>
      </c>
      <c r="AE48" s="284"/>
      <c r="AF48" s="324">
        <f t="shared" si="83"/>
        <v>0</v>
      </c>
      <c r="AG48" s="324">
        <f t="shared" si="83"/>
        <v>0</v>
      </c>
      <c r="AH48" s="324">
        <f t="shared" si="83"/>
        <v>0</v>
      </c>
      <c r="AI48" s="342">
        <f t="shared" si="83"/>
        <v>0</v>
      </c>
      <c r="AJ48" s="342">
        <f t="shared" si="83"/>
        <v>0</v>
      </c>
      <c r="AK48" s="342">
        <f t="shared" si="83"/>
        <v>0</v>
      </c>
      <c r="AL48" s="358">
        <f t="shared" si="83"/>
        <v>0</v>
      </c>
      <c r="AM48" s="358">
        <f t="shared" si="83"/>
        <v>0</v>
      </c>
      <c r="AN48" s="358">
        <f t="shared" si="83"/>
        <v>0</v>
      </c>
      <c r="AO48" s="172">
        <f t="shared" si="83"/>
        <v>0</v>
      </c>
      <c r="AP48" s="172">
        <f t="shared" si="83"/>
        <v>0</v>
      </c>
      <c r="AQ48" s="172">
        <f t="shared" si="83"/>
        <v>0</v>
      </c>
      <c r="AR48" s="444"/>
      <c r="AS48" s="262">
        <f t="shared" si="38"/>
        <v>0</v>
      </c>
      <c r="AT48" s="221">
        <f t="shared" si="12"/>
        <v>0</v>
      </c>
    </row>
    <row r="49" spans="1:46" ht="46.8" hidden="1">
      <c r="A49" s="431"/>
      <c r="B49" s="432"/>
      <c r="C49" s="433"/>
      <c r="D49" s="151" t="s">
        <v>2</v>
      </c>
      <c r="E49" s="167">
        <f t="shared" si="47"/>
        <v>0</v>
      </c>
      <c r="F49" s="200">
        <f t="shared" si="48"/>
        <v>0</v>
      </c>
      <c r="G49" s="200"/>
      <c r="H49" s="167"/>
      <c r="I49" s="167"/>
      <c r="J49" s="167"/>
      <c r="K49" s="167"/>
      <c r="L49" s="167"/>
      <c r="M49" s="167"/>
      <c r="N49" s="167"/>
      <c r="O49" s="167"/>
      <c r="P49" s="167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323"/>
      <c r="AG49" s="323"/>
      <c r="AH49" s="323"/>
      <c r="AI49" s="341"/>
      <c r="AJ49" s="341"/>
      <c r="AK49" s="341"/>
      <c r="AL49" s="357"/>
      <c r="AM49" s="357"/>
      <c r="AN49" s="357"/>
      <c r="AO49" s="167"/>
      <c r="AP49" s="167"/>
      <c r="AQ49" s="167"/>
      <c r="AR49" s="440"/>
      <c r="AS49" s="262">
        <f t="shared" si="38"/>
        <v>0</v>
      </c>
      <c r="AT49" s="221">
        <f t="shared" si="12"/>
        <v>0</v>
      </c>
    </row>
    <row r="50" spans="1:46" ht="31.2" hidden="1">
      <c r="A50" s="431"/>
      <c r="B50" s="432"/>
      <c r="C50" s="433"/>
      <c r="D50" s="151" t="s">
        <v>280</v>
      </c>
      <c r="E50" s="167">
        <v>0</v>
      </c>
      <c r="F50" s="200">
        <v>0</v>
      </c>
      <c r="G50" s="200"/>
      <c r="H50" s="167"/>
      <c r="I50" s="167"/>
      <c r="J50" s="167"/>
      <c r="K50" s="167"/>
      <c r="L50" s="167"/>
      <c r="M50" s="167"/>
      <c r="N50" s="167"/>
      <c r="O50" s="167"/>
      <c r="P50" s="167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323"/>
      <c r="AG50" s="323"/>
      <c r="AH50" s="323"/>
      <c r="AI50" s="341">
        <v>0</v>
      </c>
      <c r="AJ50" s="341">
        <v>0</v>
      </c>
      <c r="AK50" s="341" t="s">
        <v>332</v>
      </c>
      <c r="AL50" s="357">
        <v>0</v>
      </c>
      <c r="AM50" s="357"/>
      <c r="AN50" s="357"/>
      <c r="AO50" s="167">
        <v>0</v>
      </c>
      <c r="AP50" s="167"/>
      <c r="AQ50" s="167"/>
      <c r="AR50" s="440"/>
      <c r="AS50" s="262">
        <f t="shared" si="38"/>
        <v>0</v>
      </c>
      <c r="AT50" s="221">
        <f t="shared" si="12"/>
        <v>0</v>
      </c>
    </row>
    <row r="51" spans="1:46" ht="46.8" hidden="1">
      <c r="A51" s="431"/>
      <c r="B51" s="432"/>
      <c r="C51" s="433"/>
      <c r="D51" s="152" t="s">
        <v>43</v>
      </c>
      <c r="E51" s="167">
        <f t="shared" ref="E51" si="84">H51+K51+N51+Q51+T51+W51+Z51+AC51+AF51+AI51+AL51+AO51</f>
        <v>0</v>
      </c>
      <c r="F51" s="200">
        <f t="shared" ref="F51" si="85">I51+L51+O51+R51+U51+X51+AA51+AD51+AG51+AJ51+AM51+AP51</f>
        <v>0</v>
      </c>
      <c r="G51" s="200"/>
      <c r="H51" s="167"/>
      <c r="I51" s="167"/>
      <c r="J51" s="167"/>
      <c r="K51" s="167"/>
      <c r="L51" s="167"/>
      <c r="M51" s="167"/>
      <c r="N51" s="167"/>
      <c r="O51" s="167"/>
      <c r="P51" s="167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323"/>
      <c r="AG51" s="323"/>
      <c r="AH51" s="323"/>
      <c r="AI51" s="341"/>
      <c r="AJ51" s="341"/>
      <c r="AK51" s="341"/>
      <c r="AL51" s="357"/>
      <c r="AM51" s="357"/>
      <c r="AN51" s="357"/>
      <c r="AO51" s="167"/>
      <c r="AP51" s="167"/>
      <c r="AQ51" s="167"/>
      <c r="AR51" s="184"/>
      <c r="AS51" s="262">
        <f t="shared" si="38"/>
        <v>0</v>
      </c>
      <c r="AT51" s="221">
        <f t="shared" si="12"/>
        <v>0</v>
      </c>
    </row>
    <row r="52" spans="1:46" s="150" customFormat="1" hidden="1">
      <c r="A52" s="431" t="s">
        <v>320</v>
      </c>
      <c r="B52" s="432" t="s">
        <v>298</v>
      </c>
      <c r="C52" s="433"/>
      <c r="D52" s="154" t="s">
        <v>41</v>
      </c>
      <c r="E52" s="172">
        <f>SUM(E53:E55)</f>
        <v>0</v>
      </c>
      <c r="F52" s="199">
        <f t="shared" ref="F52:AQ52" si="86">SUM(F53:F55)</f>
        <v>0</v>
      </c>
      <c r="G52" s="199"/>
      <c r="H52" s="172">
        <f t="shared" si="86"/>
        <v>0</v>
      </c>
      <c r="I52" s="172">
        <f t="shared" si="86"/>
        <v>0</v>
      </c>
      <c r="J52" s="172">
        <f t="shared" si="86"/>
        <v>0</v>
      </c>
      <c r="K52" s="172">
        <f t="shared" si="86"/>
        <v>0</v>
      </c>
      <c r="L52" s="172">
        <f t="shared" si="86"/>
        <v>0</v>
      </c>
      <c r="M52" s="172"/>
      <c r="N52" s="172">
        <f t="shared" si="86"/>
        <v>0</v>
      </c>
      <c r="O52" s="172">
        <f t="shared" si="86"/>
        <v>0</v>
      </c>
      <c r="P52" s="172">
        <f t="shared" si="86"/>
        <v>0</v>
      </c>
      <c r="Q52" s="284">
        <f t="shared" si="86"/>
        <v>0</v>
      </c>
      <c r="R52" s="284">
        <f t="shared" si="86"/>
        <v>0</v>
      </c>
      <c r="S52" s="284">
        <f t="shared" si="86"/>
        <v>0</v>
      </c>
      <c r="T52" s="284">
        <f t="shared" si="86"/>
        <v>0</v>
      </c>
      <c r="U52" s="284">
        <f t="shared" si="86"/>
        <v>0</v>
      </c>
      <c r="V52" s="284">
        <f t="shared" si="86"/>
        <v>0</v>
      </c>
      <c r="W52" s="284">
        <f t="shared" si="86"/>
        <v>0</v>
      </c>
      <c r="X52" s="284">
        <f t="shared" si="86"/>
        <v>0</v>
      </c>
      <c r="Y52" s="284">
        <f t="shared" si="86"/>
        <v>0</v>
      </c>
      <c r="Z52" s="284">
        <f t="shared" si="86"/>
        <v>0</v>
      </c>
      <c r="AA52" s="284">
        <f t="shared" si="86"/>
        <v>0</v>
      </c>
      <c r="AB52" s="284">
        <f t="shared" si="86"/>
        <v>0</v>
      </c>
      <c r="AC52" s="284">
        <f t="shared" si="86"/>
        <v>0</v>
      </c>
      <c r="AD52" s="284">
        <f t="shared" si="86"/>
        <v>0</v>
      </c>
      <c r="AE52" s="284"/>
      <c r="AF52" s="324">
        <f t="shared" si="86"/>
        <v>0</v>
      </c>
      <c r="AG52" s="324">
        <f t="shared" si="86"/>
        <v>0</v>
      </c>
      <c r="AH52" s="324">
        <f t="shared" si="86"/>
        <v>0</v>
      </c>
      <c r="AI52" s="342">
        <f t="shared" si="86"/>
        <v>0</v>
      </c>
      <c r="AJ52" s="342">
        <f t="shared" si="86"/>
        <v>0</v>
      </c>
      <c r="AK52" s="342">
        <f t="shared" si="86"/>
        <v>0</v>
      </c>
      <c r="AL52" s="358">
        <f t="shared" si="86"/>
        <v>0</v>
      </c>
      <c r="AM52" s="358">
        <f t="shared" si="86"/>
        <v>0</v>
      </c>
      <c r="AN52" s="358">
        <f t="shared" si="86"/>
        <v>0</v>
      </c>
      <c r="AO52" s="172">
        <f t="shared" si="86"/>
        <v>0</v>
      </c>
      <c r="AP52" s="172">
        <f t="shared" si="86"/>
        <v>0</v>
      </c>
      <c r="AQ52" s="172">
        <f t="shared" si="86"/>
        <v>0</v>
      </c>
      <c r="AR52" s="444"/>
      <c r="AS52" s="262">
        <f t="shared" si="38"/>
        <v>0</v>
      </c>
      <c r="AT52" s="221">
        <f t="shared" si="12"/>
        <v>0</v>
      </c>
    </row>
    <row r="53" spans="1:46" ht="46.8" hidden="1">
      <c r="A53" s="431"/>
      <c r="B53" s="432"/>
      <c r="C53" s="433"/>
      <c r="D53" s="151" t="s">
        <v>2</v>
      </c>
      <c r="E53" s="167">
        <f t="shared" si="47"/>
        <v>0</v>
      </c>
      <c r="F53" s="200">
        <f t="shared" si="48"/>
        <v>0</v>
      </c>
      <c r="G53" s="200"/>
      <c r="H53" s="167"/>
      <c r="I53" s="167"/>
      <c r="J53" s="167"/>
      <c r="K53" s="167"/>
      <c r="L53" s="167"/>
      <c r="M53" s="167"/>
      <c r="N53" s="167"/>
      <c r="O53" s="167"/>
      <c r="P53" s="167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323"/>
      <c r="AG53" s="323"/>
      <c r="AH53" s="323"/>
      <c r="AI53" s="341"/>
      <c r="AJ53" s="341"/>
      <c r="AK53" s="341"/>
      <c r="AL53" s="357"/>
      <c r="AM53" s="357"/>
      <c r="AN53" s="357"/>
      <c r="AO53" s="167"/>
      <c r="AP53" s="167"/>
      <c r="AQ53" s="167"/>
      <c r="AR53" s="440"/>
      <c r="AS53" s="262">
        <f t="shared" si="38"/>
        <v>0</v>
      </c>
      <c r="AT53" s="221">
        <f t="shared" si="12"/>
        <v>0</v>
      </c>
    </row>
    <row r="54" spans="1:46" ht="31.2" hidden="1">
      <c r="A54" s="431"/>
      <c r="B54" s="432"/>
      <c r="C54" s="433"/>
      <c r="D54" s="151" t="s">
        <v>280</v>
      </c>
      <c r="E54" s="167">
        <f t="shared" ref="E54:E55" si="87">H54+K54+N54+Q54+T54+W54+Z54+AC54+AF54+AI54+AL54+AO54</f>
        <v>0</v>
      </c>
      <c r="F54" s="200">
        <f t="shared" ref="F54:F55" si="88">I54+L54+O54+R54+U54+X54+AA54+AD54+AG54+AJ54+AM54+AP54</f>
        <v>0</v>
      </c>
      <c r="G54" s="200"/>
      <c r="H54" s="167"/>
      <c r="I54" s="167"/>
      <c r="J54" s="167"/>
      <c r="K54" s="167"/>
      <c r="L54" s="167"/>
      <c r="M54" s="167"/>
      <c r="N54" s="167"/>
      <c r="O54" s="167"/>
      <c r="P54" s="167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323"/>
      <c r="AG54" s="323"/>
      <c r="AH54" s="323"/>
      <c r="AI54" s="341"/>
      <c r="AJ54" s="341"/>
      <c r="AK54" s="341"/>
      <c r="AL54" s="357"/>
      <c r="AM54" s="357"/>
      <c r="AN54" s="357"/>
      <c r="AO54" s="167"/>
      <c r="AP54" s="167"/>
      <c r="AQ54" s="167"/>
      <c r="AR54" s="440"/>
      <c r="AS54" s="262">
        <f t="shared" si="38"/>
        <v>0</v>
      </c>
      <c r="AT54" s="221">
        <f t="shared" si="12"/>
        <v>0</v>
      </c>
    </row>
    <row r="55" spans="1:46" ht="46.8" hidden="1">
      <c r="A55" s="431"/>
      <c r="B55" s="432"/>
      <c r="C55" s="433"/>
      <c r="D55" s="152" t="s">
        <v>43</v>
      </c>
      <c r="E55" s="167">
        <f t="shared" si="87"/>
        <v>0</v>
      </c>
      <c r="F55" s="200">
        <f t="shared" si="88"/>
        <v>0</v>
      </c>
      <c r="G55" s="200"/>
      <c r="H55" s="167"/>
      <c r="I55" s="167"/>
      <c r="J55" s="167"/>
      <c r="K55" s="167"/>
      <c r="L55" s="167"/>
      <c r="M55" s="167"/>
      <c r="N55" s="167"/>
      <c r="O55" s="167"/>
      <c r="P55" s="167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323"/>
      <c r="AG55" s="323"/>
      <c r="AH55" s="323"/>
      <c r="AI55" s="341"/>
      <c r="AJ55" s="341"/>
      <c r="AK55" s="341"/>
      <c r="AL55" s="357"/>
      <c r="AM55" s="357"/>
      <c r="AN55" s="357"/>
      <c r="AO55" s="167"/>
      <c r="AP55" s="167"/>
      <c r="AQ55" s="167"/>
      <c r="AR55" s="440"/>
      <c r="AS55" s="262">
        <f t="shared" si="38"/>
        <v>0</v>
      </c>
      <c r="AT55" s="221">
        <f t="shared" si="12"/>
        <v>0</v>
      </c>
    </row>
    <row r="56" spans="1:46" s="150" customFormat="1" hidden="1">
      <c r="A56" s="431" t="s">
        <v>321</v>
      </c>
      <c r="B56" s="432" t="s">
        <v>313</v>
      </c>
      <c r="C56" s="433"/>
      <c r="D56" s="154" t="s">
        <v>41</v>
      </c>
      <c r="E56" s="172">
        <f>SUM(E57:E59)</f>
        <v>0</v>
      </c>
      <c r="F56" s="199">
        <f t="shared" ref="F56:AQ56" si="89">SUM(F57:F59)</f>
        <v>0</v>
      </c>
      <c r="G56" s="199"/>
      <c r="H56" s="172">
        <f t="shared" si="89"/>
        <v>0</v>
      </c>
      <c r="I56" s="172">
        <f t="shared" si="89"/>
        <v>0</v>
      </c>
      <c r="J56" s="172">
        <f t="shared" si="89"/>
        <v>0</v>
      </c>
      <c r="K56" s="172">
        <f t="shared" si="89"/>
        <v>0</v>
      </c>
      <c r="L56" s="172">
        <f t="shared" si="89"/>
        <v>0</v>
      </c>
      <c r="M56" s="172"/>
      <c r="N56" s="172">
        <f t="shared" si="89"/>
        <v>0</v>
      </c>
      <c r="O56" s="172">
        <f t="shared" si="89"/>
        <v>0</v>
      </c>
      <c r="P56" s="172">
        <f t="shared" si="89"/>
        <v>0</v>
      </c>
      <c r="Q56" s="284">
        <f t="shared" si="89"/>
        <v>0</v>
      </c>
      <c r="R56" s="284">
        <f t="shared" si="89"/>
        <v>0</v>
      </c>
      <c r="S56" s="284">
        <f t="shared" si="89"/>
        <v>0</v>
      </c>
      <c r="T56" s="284">
        <f t="shared" si="89"/>
        <v>0</v>
      </c>
      <c r="U56" s="284">
        <f t="shared" si="89"/>
        <v>0</v>
      </c>
      <c r="V56" s="284">
        <f t="shared" si="89"/>
        <v>0</v>
      </c>
      <c r="W56" s="284">
        <f t="shared" si="89"/>
        <v>0</v>
      </c>
      <c r="X56" s="284">
        <f t="shared" si="89"/>
        <v>0</v>
      </c>
      <c r="Y56" s="284">
        <f t="shared" si="89"/>
        <v>0</v>
      </c>
      <c r="Z56" s="284">
        <f t="shared" si="89"/>
        <v>0</v>
      </c>
      <c r="AA56" s="284">
        <f t="shared" si="89"/>
        <v>0</v>
      </c>
      <c r="AB56" s="284">
        <f t="shared" si="89"/>
        <v>0</v>
      </c>
      <c r="AC56" s="284">
        <f t="shared" si="89"/>
        <v>0</v>
      </c>
      <c r="AD56" s="284">
        <f t="shared" si="89"/>
        <v>0</v>
      </c>
      <c r="AE56" s="284"/>
      <c r="AF56" s="324">
        <f t="shared" si="89"/>
        <v>0</v>
      </c>
      <c r="AG56" s="324">
        <f t="shared" si="89"/>
        <v>0</v>
      </c>
      <c r="AH56" s="324">
        <f t="shared" si="89"/>
        <v>0</v>
      </c>
      <c r="AI56" s="342">
        <f t="shared" si="89"/>
        <v>0</v>
      </c>
      <c r="AJ56" s="342">
        <f t="shared" si="89"/>
        <v>0</v>
      </c>
      <c r="AK56" s="342">
        <f t="shared" si="89"/>
        <v>0</v>
      </c>
      <c r="AL56" s="358">
        <f t="shared" si="89"/>
        <v>0</v>
      </c>
      <c r="AM56" s="358">
        <f t="shared" si="89"/>
        <v>0</v>
      </c>
      <c r="AN56" s="358">
        <f t="shared" si="89"/>
        <v>0</v>
      </c>
      <c r="AO56" s="172">
        <f t="shared" si="89"/>
        <v>0</v>
      </c>
      <c r="AP56" s="172">
        <f t="shared" si="89"/>
        <v>0</v>
      </c>
      <c r="AQ56" s="172">
        <f t="shared" si="89"/>
        <v>0</v>
      </c>
      <c r="AR56" s="201"/>
      <c r="AS56" s="262">
        <f t="shared" si="38"/>
        <v>0</v>
      </c>
      <c r="AT56" s="221">
        <f t="shared" si="12"/>
        <v>0</v>
      </c>
    </row>
    <row r="57" spans="1:46" ht="46.8" hidden="1">
      <c r="A57" s="431"/>
      <c r="B57" s="432"/>
      <c r="C57" s="433"/>
      <c r="D57" s="151" t="s">
        <v>2</v>
      </c>
      <c r="E57" s="167">
        <f t="shared" si="47"/>
        <v>0</v>
      </c>
      <c r="F57" s="200">
        <f t="shared" si="48"/>
        <v>0</v>
      </c>
      <c r="G57" s="200"/>
      <c r="H57" s="167"/>
      <c r="I57" s="167"/>
      <c r="J57" s="167"/>
      <c r="K57" s="167"/>
      <c r="L57" s="167"/>
      <c r="M57" s="167"/>
      <c r="N57" s="167"/>
      <c r="O57" s="167"/>
      <c r="P57" s="167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323"/>
      <c r="AG57" s="323"/>
      <c r="AH57" s="323"/>
      <c r="AI57" s="341"/>
      <c r="AJ57" s="341"/>
      <c r="AK57" s="341"/>
      <c r="AL57" s="357"/>
      <c r="AM57" s="357"/>
      <c r="AN57" s="357"/>
      <c r="AO57" s="167"/>
      <c r="AP57" s="167"/>
      <c r="AQ57" s="167"/>
      <c r="AR57" s="184"/>
      <c r="AS57" s="262">
        <f t="shared" si="38"/>
        <v>0</v>
      </c>
      <c r="AT57" s="221">
        <f t="shared" si="12"/>
        <v>0</v>
      </c>
    </row>
    <row r="58" spans="1:46" ht="31.2" hidden="1">
      <c r="A58" s="431"/>
      <c r="B58" s="432"/>
      <c r="C58" s="433"/>
      <c r="D58" s="151" t="s">
        <v>280</v>
      </c>
      <c r="E58" s="167">
        <f t="shared" ref="E58:E59" si="90">H58+K58+N58+Q58+T58+W58+Z58+AC58+AF58+AI58+AL58+AO58</f>
        <v>0</v>
      </c>
      <c r="F58" s="200">
        <f t="shared" ref="F58:F59" si="91">I58+L58+O58+R58+U58+X58+AA58+AD58+AG58+AJ58+AM58+AP58</f>
        <v>0</v>
      </c>
      <c r="G58" s="200"/>
      <c r="H58" s="167"/>
      <c r="I58" s="167"/>
      <c r="J58" s="167"/>
      <c r="K58" s="167"/>
      <c r="L58" s="167"/>
      <c r="M58" s="167"/>
      <c r="N58" s="167"/>
      <c r="O58" s="167"/>
      <c r="P58" s="167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323"/>
      <c r="AG58" s="323"/>
      <c r="AH58" s="323"/>
      <c r="AI58" s="341"/>
      <c r="AJ58" s="341"/>
      <c r="AK58" s="341"/>
      <c r="AL58" s="357"/>
      <c r="AM58" s="357"/>
      <c r="AN58" s="357"/>
      <c r="AO58" s="167"/>
      <c r="AP58" s="167"/>
      <c r="AQ58" s="167"/>
      <c r="AR58" s="184"/>
      <c r="AS58" s="262">
        <f t="shared" si="38"/>
        <v>0</v>
      </c>
      <c r="AT58" s="221">
        <f t="shared" si="12"/>
        <v>0</v>
      </c>
    </row>
    <row r="59" spans="1:46" ht="46.8" hidden="1">
      <c r="A59" s="431"/>
      <c r="B59" s="432"/>
      <c r="C59" s="433"/>
      <c r="D59" s="152" t="s">
        <v>43</v>
      </c>
      <c r="E59" s="167">
        <f t="shared" si="90"/>
        <v>0</v>
      </c>
      <c r="F59" s="200">
        <f t="shared" si="91"/>
        <v>0</v>
      </c>
      <c r="G59" s="200"/>
      <c r="H59" s="167"/>
      <c r="I59" s="167"/>
      <c r="J59" s="167"/>
      <c r="K59" s="167"/>
      <c r="L59" s="167"/>
      <c r="M59" s="167"/>
      <c r="N59" s="167"/>
      <c r="O59" s="167"/>
      <c r="P59" s="167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323"/>
      <c r="AG59" s="323"/>
      <c r="AH59" s="323"/>
      <c r="AI59" s="341"/>
      <c r="AJ59" s="341"/>
      <c r="AK59" s="341"/>
      <c r="AL59" s="357"/>
      <c r="AM59" s="357"/>
      <c r="AN59" s="357"/>
      <c r="AO59" s="167"/>
      <c r="AP59" s="167"/>
      <c r="AQ59" s="167"/>
      <c r="AR59" s="184"/>
      <c r="AS59" s="262">
        <f t="shared" si="38"/>
        <v>0</v>
      </c>
      <c r="AT59" s="221">
        <f t="shared" si="12"/>
        <v>0</v>
      </c>
    </row>
    <row r="60" spans="1:46" s="150" customFormat="1" hidden="1">
      <c r="A60" s="431" t="s">
        <v>319</v>
      </c>
      <c r="B60" s="432" t="s">
        <v>297</v>
      </c>
      <c r="C60" s="433"/>
      <c r="D60" s="154" t="s">
        <v>41</v>
      </c>
      <c r="E60" s="172">
        <f>SUM(E61:E63)</f>
        <v>0</v>
      </c>
      <c r="F60" s="199">
        <f t="shared" ref="F60" si="92">SUM(F61:F63)</f>
        <v>0</v>
      </c>
      <c r="G60" s="200" t="e">
        <f t="shared" si="71"/>
        <v>#DIV/0!</v>
      </c>
      <c r="H60" s="172">
        <f t="shared" ref="H60:AQ60" si="93">SUM(H61:H63)</f>
        <v>0</v>
      </c>
      <c r="I60" s="172">
        <f t="shared" si="93"/>
        <v>0</v>
      </c>
      <c r="J60" s="172">
        <f t="shared" si="93"/>
        <v>0</v>
      </c>
      <c r="K60" s="172">
        <f t="shared" si="93"/>
        <v>0</v>
      </c>
      <c r="L60" s="172">
        <f t="shared" si="93"/>
        <v>0</v>
      </c>
      <c r="M60" s="172" t="e">
        <f t="shared" si="31"/>
        <v>#DIV/0!</v>
      </c>
      <c r="N60" s="172">
        <f t="shared" si="93"/>
        <v>0</v>
      </c>
      <c r="O60" s="172">
        <f t="shared" si="93"/>
        <v>0</v>
      </c>
      <c r="P60" s="172">
        <f t="shared" si="93"/>
        <v>0</v>
      </c>
      <c r="Q60" s="284">
        <f t="shared" si="93"/>
        <v>0</v>
      </c>
      <c r="R60" s="284">
        <f t="shared" si="93"/>
        <v>0</v>
      </c>
      <c r="S60" s="284">
        <f t="shared" si="93"/>
        <v>0</v>
      </c>
      <c r="T60" s="284">
        <f t="shared" si="93"/>
        <v>0</v>
      </c>
      <c r="U60" s="284">
        <f t="shared" si="93"/>
        <v>0</v>
      </c>
      <c r="V60" s="284">
        <f t="shared" si="93"/>
        <v>0</v>
      </c>
      <c r="W60" s="284">
        <f t="shared" si="93"/>
        <v>0</v>
      </c>
      <c r="X60" s="284">
        <f t="shared" si="93"/>
        <v>0</v>
      </c>
      <c r="Y60" s="284" t="e">
        <f t="shared" si="93"/>
        <v>#DIV/0!</v>
      </c>
      <c r="Z60" s="284">
        <f t="shared" si="93"/>
        <v>0</v>
      </c>
      <c r="AA60" s="284">
        <f t="shared" si="93"/>
        <v>0</v>
      </c>
      <c r="AB60" s="284" t="e">
        <f t="shared" si="93"/>
        <v>#DIV/0!</v>
      </c>
      <c r="AC60" s="284">
        <f t="shared" si="93"/>
        <v>0</v>
      </c>
      <c r="AD60" s="284">
        <f t="shared" si="93"/>
        <v>0</v>
      </c>
      <c r="AE60" s="284"/>
      <c r="AF60" s="324">
        <f t="shared" si="93"/>
        <v>0</v>
      </c>
      <c r="AG60" s="324">
        <f t="shared" si="93"/>
        <v>0</v>
      </c>
      <c r="AH60" s="324">
        <f t="shared" si="93"/>
        <v>0</v>
      </c>
      <c r="AI60" s="342">
        <f t="shared" si="93"/>
        <v>0</v>
      </c>
      <c r="AJ60" s="342">
        <f t="shared" si="93"/>
        <v>0</v>
      </c>
      <c r="AK60" s="342">
        <f t="shared" si="93"/>
        <v>0</v>
      </c>
      <c r="AL60" s="358">
        <f t="shared" si="93"/>
        <v>0</v>
      </c>
      <c r="AM60" s="358">
        <f t="shared" si="93"/>
        <v>0</v>
      </c>
      <c r="AN60" s="358">
        <f t="shared" si="93"/>
        <v>0</v>
      </c>
      <c r="AO60" s="172">
        <f t="shared" si="93"/>
        <v>0</v>
      </c>
      <c r="AP60" s="172">
        <f t="shared" si="93"/>
        <v>0</v>
      </c>
      <c r="AQ60" s="172">
        <f t="shared" si="93"/>
        <v>0</v>
      </c>
      <c r="AR60" s="224"/>
      <c r="AS60" s="262">
        <f t="shared" si="38"/>
        <v>0</v>
      </c>
      <c r="AT60" s="221">
        <f t="shared" si="12"/>
        <v>0</v>
      </c>
    </row>
    <row r="61" spans="1:46" ht="46.8" hidden="1">
      <c r="A61" s="431"/>
      <c r="B61" s="432"/>
      <c r="C61" s="433"/>
      <c r="D61" s="151" t="s">
        <v>2</v>
      </c>
      <c r="E61" s="167">
        <v>0</v>
      </c>
      <c r="F61" s="200">
        <v>0</v>
      </c>
      <c r="G61" s="200" t="e">
        <f>F61/E61*100</f>
        <v>#DIV/0!</v>
      </c>
      <c r="H61" s="167"/>
      <c r="I61" s="167"/>
      <c r="J61" s="167"/>
      <c r="K61" s="167"/>
      <c r="L61" s="167"/>
      <c r="M61" s="167" t="e">
        <f t="shared" si="31"/>
        <v>#DIV/0!</v>
      </c>
      <c r="N61" s="167"/>
      <c r="O61" s="167"/>
      <c r="P61" s="167"/>
      <c r="Q61" s="210">
        <v>0</v>
      </c>
      <c r="R61" s="210">
        <v>0</v>
      </c>
      <c r="S61" s="210"/>
      <c r="T61" s="210">
        <v>0</v>
      </c>
      <c r="U61" s="210">
        <v>0</v>
      </c>
      <c r="V61" s="210"/>
      <c r="W61" s="210"/>
      <c r="X61" s="210"/>
      <c r="Y61" s="210" t="e">
        <f>X61/W61*100</f>
        <v>#DIV/0!</v>
      </c>
      <c r="Z61" s="210">
        <v>0</v>
      </c>
      <c r="AA61" s="210">
        <v>0</v>
      </c>
      <c r="AB61" s="210" t="e">
        <f>AA61/Z61*100</f>
        <v>#DIV/0!</v>
      </c>
      <c r="AC61" s="210"/>
      <c r="AD61" s="210"/>
      <c r="AE61" s="210"/>
      <c r="AF61" s="323"/>
      <c r="AG61" s="323"/>
      <c r="AH61" s="323"/>
      <c r="AI61" s="341"/>
      <c r="AJ61" s="341"/>
      <c r="AK61" s="341"/>
      <c r="AL61" s="357"/>
      <c r="AM61" s="357"/>
      <c r="AN61" s="357"/>
      <c r="AO61" s="167"/>
      <c r="AP61" s="167"/>
      <c r="AQ61" s="167"/>
      <c r="AR61" s="184"/>
      <c r="AS61" s="262">
        <f t="shared" si="38"/>
        <v>0</v>
      </c>
      <c r="AT61" s="221">
        <f t="shared" si="12"/>
        <v>0</v>
      </c>
    </row>
    <row r="62" spans="1:46" ht="31.2" hidden="1">
      <c r="A62" s="431"/>
      <c r="B62" s="432"/>
      <c r="C62" s="433"/>
      <c r="D62" s="151" t="s">
        <v>280</v>
      </c>
      <c r="E62" s="167">
        <f>H62+K62+N62+Q62+T62+W62+Z62+AC62+AF62+AI62+AL62+AO62</f>
        <v>0</v>
      </c>
      <c r="F62" s="200">
        <f t="shared" ref="F62:F63" si="94">I62+L62+O62+R62+U62+X62+AA62+AD62+AG62+AJ62+AM62+AP62</f>
        <v>0</v>
      </c>
      <c r="G62" s="200"/>
      <c r="H62" s="167"/>
      <c r="I62" s="167"/>
      <c r="J62" s="167"/>
      <c r="K62" s="167"/>
      <c r="L62" s="167"/>
      <c r="M62" s="167"/>
      <c r="N62" s="167"/>
      <c r="O62" s="167"/>
      <c r="P62" s="167"/>
      <c r="Q62" s="210"/>
      <c r="R62" s="210"/>
      <c r="S62" s="210"/>
      <c r="T62" s="210">
        <v>0</v>
      </c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323"/>
      <c r="AG62" s="323"/>
      <c r="AH62" s="323"/>
      <c r="AI62" s="341"/>
      <c r="AJ62" s="341"/>
      <c r="AK62" s="341"/>
      <c r="AL62" s="357"/>
      <c r="AM62" s="357"/>
      <c r="AN62" s="357"/>
      <c r="AO62" s="167"/>
      <c r="AP62" s="167"/>
      <c r="AQ62" s="167"/>
      <c r="AR62" s="184"/>
      <c r="AS62" s="262">
        <f t="shared" si="38"/>
        <v>0</v>
      </c>
      <c r="AT62" s="221">
        <f t="shared" si="12"/>
        <v>0</v>
      </c>
    </row>
    <row r="63" spans="1:46" ht="46.8" hidden="1">
      <c r="A63" s="431"/>
      <c r="B63" s="432"/>
      <c r="C63" s="433"/>
      <c r="D63" s="152" t="s">
        <v>43</v>
      </c>
      <c r="E63" s="167">
        <f t="shared" ref="E63" si="95">H63+K63+N63+Q63+T63+W63+Z63+AC63+AF63+AI63+AL63+AO63</f>
        <v>0</v>
      </c>
      <c r="F63" s="200">
        <f t="shared" si="94"/>
        <v>0</v>
      </c>
      <c r="G63" s="200"/>
      <c r="H63" s="167"/>
      <c r="I63" s="167"/>
      <c r="J63" s="167"/>
      <c r="K63" s="167"/>
      <c r="L63" s="167"/>
      <c r="M63" s="167"/>
      <c r="N63" s="167"/>
      <c r="O63" s="167"/>
      <c r="P63" s="167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323"/>
      <c r="AG63" s="323"/>
      <c r="AH63" s="323"/>
      <c r="AI63" s="341"/>
      <c r="AJ63" s="341"/>
      <c r="AK63" s="341"/>
      <c r="AL63" s="357"/>
      <c r="AM63" s="357"/>
      <c r="AN63" s="357"/>
      <c r="AO63" s="167"/>
      <c r="AP63" s="167"/>
      <c r="AQ63" s="167"/>
      <c r="AR63" s="184"/>
      <c r="AS63" s="262">
        <f t="shared" si="38"/>
        <v>0</v>
      </c>
      <c r="AT63" s="221">
        <f t="shared" si="12"/>
        <v>0</v>
      </c>
    </row>
    <row r="64" spans="1:46" s="187" customFormat="1">
      <c r="A64" s="434" t="s">
        <v>322</v>
      </c>
      <c r="B64" s="435"/>
      <c r="C64" s="441"/>
      <c r="D64" s="286" t="s">
        <v>41</v>
      </c>
      <c r="E64" s="287">
        <f>SUM(E65:E67)</f>
        <v>10744.956810000001</v>
      </c>
      <c r="F64" s="199">
        <f t="shared" ref="F64:AP64" si="96">SUM(F65:F67)</f>
        <v>10030.956810000001</v>
      </c>
      <c r="G64" s="199">
        <f t="shared" ref="G64:G66" si="97">F64/E64*100</f>
        <v>93.35502215015417</v>
      </c>
      <c r="H64" s="172">
        <f t="shared" si="96"/>
        <v>608.79999999999995</v>
      </c>
      <c r="I64" s="172">
        <f t="shared" si="96"/>
        <v>608.79999999999995</v>
      </c>
      <c r="J64" s="172">
        <f t="shared" si="96"/>
        <v>100</v>
      </c>
      <c r="K64" s="172">
        <f t="shared" si="96"/>
        <v>824.5</v>
      </c>
      <c r="L64" s="172">
        <f t="shared" si="96"/>
        <v>824.5</v>
      </c>
      <c r="M64" s="172">
        <f t="shared" si="31"/>
        <v>100</v>
      </c>
      <c r="N64" s="172">
        <f t="shared" si="96"/>
        <v>587.74800000000005</v>
      </c>
      <c r="O64" s="172">
        <f t="shared" si="96"/>
        <v>587.74800000000005</v>
      </c>
      <c r="P64" s="167">
        <f t="shared" ref="P64" si="98">O64/N64*100</f>
        <v>100</v>
      </c>
      <c r="Q64" s="284">
        <f t="shared" si="96"/>
        <v>997.04921000000002</v>
      </c>
      <c r="R64" s="284">
        <f t="shared" si="96"/>
        <v>997.04921000000002</v>
      </c>
      <c r="S64" s="210">
        <f>R64/Q64*100</f>
        <v>100</v>
      </c>
      <c r="T64" s="284">
        <f t="shared" si="96"/>
        <v>1037.3596</v>
      </c>
      <c r="U64" s="284">
        <f t="shared" si="96"/>
        <v>1037.3595999999998</v>
      </c>
      <c r="V64" s="284">
        <f t="shared" si="96"/>
        <v>200</v>
      </c>
      <c r="W64" s="284">
        <f>SUM(W65:W67)</f>
        <v>1006.4000000000001</v>
      </c>
      <c r="X64" s="284">
        <f t="shared" si="96"/>
        <v>1006.4</v>
      </c>
      <c r="Y64" s="210">
        <f>X64/W64*100</f>
        <v>99.999999999999986</v>
      </c>
      <c r="Z64" s="284">
        <f>SUM(Z65:Z67)</f>
        <v>1232.8</v>
      </c>
      <c r="AA64" s="284">
        <f t="shared" si="96"/>
        <v>1232.8</v>
      </c>
      <c r="AB64" s="210">
        <f t="shared" ref="AB64:AB66" si="99">AA64/Z64*100</f>
        <v>100</v>
      </c>
      <c r="AC64" s="284">
        <f t="shared" si="96"/>
        <v>649</v>
      </c>
      <c r="AD64" s="284">
        <f t="shared" si="96"/>
        <v>649</v>
      </c>
      <c r="AE64" s="284">
        <f t="shared" si="33"/>
        <v>100</v>
      </c>
      <c r="AF64" s="324">
        <f t="shared" si="96"/>
        <v>1048.4000000000001</v>
      </c>
      <c r="AG64" s="324">
        <f t="shared" si="96"/>
        <v>1048.3999999999999</v>
      </c>
      <c r="AH64" s="324">
        <f t="shared" si="96"/>
        <v>0</v>
      </c>
      <c r="AI64" s="342">
        <f t="shared" si="96"/>
        <v>911</v>
      </c>
      <c r="AJ64" s="342">
        <f t="shared" si="96"/>
        <v>911</v>
      </c>
      <c r="AK64" s="341">
        <f t="shared" ref="AK64" si="100">AJ64/AI64*100</f>
        <v>100</v>
      </c>
      <c r="AL64" s="358">
        <f>SUM(AL65:AL67)</f>
        <v>1127.9000000000001</v>
      </c>
      <c r="AM64" s="358">
        <f t="shared" si="96"/>
        <v>1127.9000000000001</v>
      </c>
      <c r="AN64" s="358">
        <f t="shared" si="96"/>
        <v>100</v>
      </c>
      <c r="AO64" s="202">
        <f>SUM(AO65:AO67)</f>
        <v>714.00000000000011</v>
      </c>
      <c r="AP64" s="202">
        <f t="shared" si="96"/>
        <v>0</v>
      </c>
      <c r="AQ64" s="186">
        <f t="shared" ref="AQ64:AQ66" si="101">AP64/AO64*100</f>
        <v>0</v>
      </c>
      <c r="AR64" s="419"/>
      <c r="AS64" s="222">
        <f>SUM(H64+K64+N64+Q64+T64+W64+Z64+AC64+AF64+AI64+AL64+AO64)</f>
        <v>10744.95681</v>
      </c>
      <c r="AT64" s="220">
        <f t="shared" si="12"/>
        <v>10030.956809999998</v>
      </c>
    </row>
    <row r="65" spans="1:46" s="189" customFormat="1" ht="46.8">
      <c r="A65" s="436"/>
      <c r="B65" s="437"/>
      <c r="C65" s="442"/>
      <c r="D65" s="278" t="s">
        <v>2</v>
      </c>
      <c r="E65" s="279">
        <f>E29+E37+E41+E45+E49+E53+E57+E61</f>
        <v>1307</v>
      </c>
      <c r="F65" s="200">
        <f>F29+F37+F41+F45+F49+F53+F57+F61</f>
        <v>1142</v>
      </c>
      <c r="G65" s="200">
        <f t="shared" si="97"/>
        <v>87.37566947207344</v>
      </c>
      <c r="H65" s="167">
        <f>H29+H37+H41+H45+H49+H53+H57+H61</f>
        <v>0</v>
      </c>
      <c r="I65" s="167">
        <f>I29+I37+I41+I45+I49+I53+I57+I61</f>
        <v>0</v>
      </c>
      <c r="J65" s="167"/>
      <c r="K65" s="167">
        <f>K29+K37+K41+K45+K49+K53+K57+K61</f>
        <v>0</v>
      </c>
      <c r="L65" s="167">
        <f>L29+L37+L41+L45+L49+L53+L57+L61</f>
        <v>0</v>
      </c>
      <c r="M65" s="167" t="e">
        <f t="shared" si="31"/>
        <v>#DIV/0!</v>
      </c>
      <c r="N65" s="167">
        <f t="shared" ref="N65:AA65" si="102">N29+N37+N41+N45+N49+N53+N57+N61</f>
        <v>0</v>
      </c>
      <c r="O65" s="167">
        <f t="shared" si="102"/>
        <v>0</v>
      </c>
      <c r="P65" s="167">
        <f t="shared" si="102"/>
        <v>0</v>
      </c>
      <c r="Q65" s="210">
        <f t="shared" si="102"/>
        <v>0</v>
      </c>
      <c r="R65" s="210">
        <f t="shared" si="102"/>
        <v>0</v>
      </c>
      <c r="S65" s="210">
        <f t="shared" si="102"/>
        <v>0</v>
      </c>
      <c r="T65" s="210">
        <f>T29+T37+T41+T45+T49+T53+T57+T61</f>
        <v>212</v>
      </c>
      <c r="U65" s="210">
        <f t="shared" si="102"/>
        <v>212</v>
      </c>
      <c r="V65" s="210">
        <f t="shared" si="102"/>
        <v>0</v>
      </c>
      <c r="W65" s="210">
        <f t="shared" si="102"/>
        <v>324.5</v>
      </c>
      <c r="X65" s="210">
        <f t="shared" si="102"/>
        <v>324.5</v>
      </c>
      <c r="Y65" s="210" t="e">
        <f t="shared" si="102"/>
        <v>#DIV/0!</v>
      </c>
      <c r="Z65" s="210">
        <f t="shared" si="102"/>
        <v>0</v>
      </c>
      <c r="AA65" s="210">
        <f t="shared" si="102"/>
        <v>0</v>
      </c>
      <c r="AB65" s="210" t="e">
        <f t="shared" si="99"/>
        <v>#DIV/0!</v>
      </c>
      <c r="AC65" s="210">
        <f t="shared" ref="AC65:AD67" si="103">AC29+AC37+AC41+AC45+AC49+AC53+AC57+AC61</f>
        <v>80</v>
      </c>
      <c r="AD65" s="210">
        <f t="shared" si="103"/>
        <v>80</v>
      </c>
      <c r="AE65" s="210">
        <f t="shared" si="33"/>
        <v>100</v>
      </c>
      <c r="AF65" s="323">
        <f t="shared" ref="AF65:AP65" si="104">AF29+AF37+AF41+AF45+AF49+AF53+AF57+AF61</f>
        <v>160</v>
      </c>
      <c r="AG65" s="323">
        <f t="shared" si="104"/>
        <v>160</v>
      </c>
      <c r="AH65" s="323">
        <f t="shared" si="104"/>
        <v>0</v>
      </c>
      <c r="AI65" s="341">
        <f t="shared" si="104"/>
        <v>110</v>
      </c>
      <c r="AJ65" s="341">
        <f t="shared" si="104"/>
        <v>110</v>
      </c>
      <c r="AK65" s="341">
        <f t="shared" si="104"/>
        <v>0</v>
      </c>
      <c r="AL65" s="357">
        <f t="shared" si="104"/>
        <v>255.5</v>
      </c>
      <c r="AM65" s="357">
        <f t="shared" si="104"/>
        <v>255.5</v>
      </c>
      <c r="AN65" s="357">
        <f t="shared" si="104"/>
        <v>0</v>
      </c>
      <c r="AO65" s="186">
        <f t="shared" si="104"/>
        <v>165</v>
      </c>
      <c r="AP65" s="186">
        <f t="shared" si="104"/>
        <v>0</v>
      </c>
      <c r="AQ65" s="186"/>
      <c r="AR65" s="420"/>
      <c r="AS65" s="219"/>
      <c r="AT65" s="220">
        <f t="shared" si="12"/>
        <v>1142</v>
      </c>
    </row>
    <row r="66" spans="1:46" s="277" customFormat="1" ht="31.2">
      <c r="A66" s="436"/>
      <c r="B66" s="437"/>
      <c r="C66" s="442"/>
      <c r="D66" s="278" t="s">
        <v>280</v>
      </c>
      <c r="E66" s="279">
        <f>E30+E38+E42+E46+E50+E54+E58+E62</f>
        <v>9437.9568100000015</v>
      </c>
      <c r="F66" s="210">
        <f>F30+F38+F42+F46+F50+F54+F58+F62</f>
        <v>8888.9568100000015</v>
      </c>
      <c r="G66" s="210">
        <f t="shared" si="97"/>
        <v>94.1830630182763</v>
      </c>
      <c r="H66" s="210">
        <f>H62+H46+H42+H38+H34+H30</f>
        <v>608.79999999999995</v>
      </c>
      <c r="I66" s="210">
        <f>I62+I46+I42+I38+I34+I30</f>
        <v>608.79999999999995</v>
      </c>
      <c r="J66" s="210">
        <f t="shared" ref="J66:R66" si="105">J30+J38+J42+J46+J50+J54+J58+J62</f>
        <v>100</v>
      </c>
      <c r="K66" s="210">
        <f>K62+K46+K42+K38+K34+K30</f>
        <v>824.5</v>
      </c>
      <c r="L66" s="210">
        <f>L62+L46+L42+L38+L34+L30</f>
        <v>824.5</v>
      </c>
      <c r="M66" s="210">
        <f t="shared" si="31"/>
        <v>100</v>
      </c>
      <c r="N66" s="210">
        <f>N62+N46+N42+N38+N34+N30</f>
        <v>587.74800000000005</v>
      </c>
      <c r="O66" s="210">
        <f>O62+O46+O42+O38+O34+O30</f>
        <v>587.74800000000005</v>
      </c>
      <c r="P66" s="210">
        <f t="shared" ref="P66:P68" si="106">O66/N66*100</f>
        <v>100</v>
      </c>
      <c r="Q66" s="210">
        <f>Q62+Q46+Q42+Q38+Q34+Q30</f>
        <v>997.04921000000002</v>
      </c>
      <c r="R66" s="210">
        <f t="shared" si="105"/>
        <v>997.04921000000002</v>
      </c>
      <c r="S66" s="210">
        <f>R66/Q66*100</f>
        <v>100</v>
      </c>
      <c r="T66" s="210">
        <f>T62+T46+T42+T38+T34+T30</f>
        <v>825.3596</v>
      </c>
      <c r="U66" s="210">
        <f t="shared" ref="U66:X67" si="107">U30+U38+U42+U46+U50+U54+U58+U62</f>
        <v>825.35959999999989</v>
      </c>
      <c r="V66" s="210">
        <f t="shared" si="107"/>
        <v>200</v>
      </c>
      <c r="W66" s="210">
        <f>W62+W46+W42+W38+W34+W30</f>
        <v>681.90000000000009</v>
      </c>
      <c r="X66" s="210">
        <f t="shared" si="107"/>
        <v>681.9</v>
      </c>
      <c r="Y66" s="210">
        <f>X66/W66*100</f>
        <v>99.999999999999972</v>
      </c>
      <c r="Z66" s="210">
        <f>Z62+Z46+Z42+Z38+Z34+Z30</f>
        <v>1232.8</v>
      </c>
      <c r="AA66" s="210">
        <f>AA30+AA38+AA42+AA46+AA50+AA54+AA58+AA62</f>
        <v>1232.8</v>
      </c>
      <c r="AB66" s="210">
        <f t="shared" si="99"/>
        <v>100</v>
      </c>
      <c r="AC66" s="210">
        <f>AC62+AC46+AC42+AC38+AC34+AC30</f>
        <v>569</v>
      </c>
      <c r="AD66" s="210">
        <f t="shared" si="103"/>
        <v>569</v>
      </c>
      <c r="AE66" s="210">
        <f t="shared" si="33"/>
        <v>100</v>
      </c>
      <c r="AF66" s="323">
        <f>AF62+AF46+AF42+AF38+AF34+AF30</f>
        <v>888.40000000000009</v>
      </c>
      <c r="AG66" s="323">
        <f t="shared" ref="AF66:AJ67" si="108">AG30+AG38+AG42+AG46+AG50+AG54+AG58+AG62</f>
        <v>888.39999999999986</v>
      </c>
      <c r="AH66" s="323">
        <f t="shared" si="108"/>
        <v>0</v>
      </c>
      <c r="AI66" s="341">
        <f>AI62+AI46+AI42+AI38+AI34+AI30</f>
        <v>801</v>
      </c>
      <c r="AJ66" s="341">
        <f t="shared" si="108"/>
        <v>801</v>
      </c>
      <c r="AK66" s="341">
        <f t="shared" ref="AK66" si="109">AJ66/AI66*100</f>
        <v>100</v>
      </c>
      <c r="AL66" s="357">
        <f>AL62+AL46+AL42+AL38+AL30</f>
        <v>872.4</v>
      </c>
      <c r="AM66" s="357">
        <f>AM30+AM38+AM42+AM46+AM50+AM54+AM58+AM62</f>
        <v>872.4</v>
      </c>
      <c r="AN66" s="357">
        <f t="shared" ref="AN66" si="110">AM66/AL66*100</f>
        <v>100</v>
      </c>
      <c r="AO66" s="210">
        <f>AO62+AO46+AO42+AO38+AO30</f>
        <v>549.00000000000011</v>
      </c>
      <c r="AP66" s="210">
        <f>AP30+AP38+AP42+AP46+AP50+AP54+AP58+AP62</f>
        <v>0</v>
      </c>
      <c r="AQ66" s="210">
        <f t="shared" si="101"/>
        <v>0</v>
      </c>
      <c r="AR66" s="420"/>
      <c r="AS66" s="275">
        <f>SUM(H66+K66+N66+Q66+T66+W66+Z66+AC66+AF66+AI66+AL66+AO66)</f>
        <v>9437.9568099999997</v>
      </c>
      <c r="AT66" s="276">
        <f>SUM(I66+L66+O66+R66+U66+X66+AA66+AD66+AG66+AJ66+AM66+AP66)</f>
        <v>8888.9568099999997</v>
      </c>
    </row>
    <row r="67" spans="1:46" s="189" customFormat="1" ht="46.8">
      <c r="A67" s="438"/>
      <c r="B67" s="439"/>
      <c r="C67" s="443"/>
      <c r="D67" s="288" t="s">
        <v>43</v>
      </c>
      <c r="E67" s="279">
        <f t="shared" ref="E67:F67" si="111">E31+E39+E43+E47+E51+E55+E59+E63</f>
        <v>0</v>
      </c>
      <c r="F67" s="200">
        <f t="shared" si="111"/>
        <v>0</v>
      </c>
      <c r="G67" s="200">
        <f t="shared" ref="G67:L67" si="112">G31+G39+G43+G47+G51+G55+G59+G63</f>
        <v>0</v>
      </c>
      <c r="H67" s="167">
        <f t="shared" si="112"/>
        <v>0</v>
      </c>
      <c r="I67" s="167">
        <f t="shared" si="112"/>
        <v>0</v>
      </c>
      <c r="J67" s="167">
        <f t="shared" si="112"/>
        <v>0</v>
      </c>
      <c r="K67" s="167">
        <f t="shared" si="112"/>
        <v>0</v>
      </c>
      <c r="L67" s="167">
        <f t="shared" si="112"/>
        <v>0</v>
      </c>
      <c r="M67" s="167"/>
      <c r="N67" s="167">
        <f t="shared" ref="N67:T67" si="113">N31+N39+N43+N47+N51+N55+N59+N63</f>
        <v>0</v>
      </c>
      <c r="O67" s="167">
        <f t="shared" si="113"/>
        <v>0</v>
      </c>
      <c r="P67" s="167">
        <f t="shared" si="113"/>
        <v>0</v>
      </c>
      <c r="Q67" s="210">
        <f t="shared" si="113"/>
        <v>0</v>
      </c>
      <c r="R67" s="210">
        <f t="shared" si="113"/>
        <v>0</v>
      </c>
      <c r="S67" s="210">
        <f t="shared" si="113"/>
        <v>0</v>
      </c>
      <c r="T67" s="210">
        <f t="shared" si="113"/>
        <v>0</v>
      </c>
      <c r="U67" s="210">
        <f t="shared" si="107"/>
        <v>0</v>
      </c>
      <c r="V67" s="210">
        <f t="shared" si="107"/>
        <v>0</v>
      </c>
      <c r="W67" s="210">
        <f t="shared" si="107"/>
        <v>0</v>
      </c>
      <c r="X67" s="210">
        <f t="shared" si="107"/>
        <v>0</v>
      </c>
      <c r="Y67" s="210">
        <f>Y31+Y39+Y43+Y47+Y51+Y55+Y59+Y63</f>
        <v>0</v>
      </c>
      <c r="Z67" s="210">
        <f>Z31+Z39+Z43+Z47+Z51+Z55+Z59+Z63</f>
        <v>0</v>
      </c>
      <c r="AA67" s="210">
        <f>AA31+AA39+AA43+AA47+AA51+AA55+AA59+AA63</f>
        <v>0</v>
      </c>
      <c r="AB67" s="210">
        <f>AB31+AB39+AB43+AB47+AB51+AB55+AB59+AB63</f>
        <v>0</v>
      </c>
      <c r="AC67" s="210">
        <f t="shared" si="103"/>
        <v>0</v>
      </c>
      <c r="AD67" s="210">
        <f t="shared" si="103"/>
        <v>0</v>
      </c>
      <c r="AE67" s="210"/>
      <c r="AF67" s="323">
        <f t="shared" si="108"/>
        <v>0</v>
      </c>
      <c r="AG67" s="323">
        <f t="shared" si="108"/>
        <v>0</v>
      </c>
      <c r="AH67" s="323">
        <f t="shared" si="108"/>
        <v>0</v>
      </c>
      <c r="AI67" s="341">
        <f t="shared" si="108"/>
        <v>0</v>
      </c>
      <c r="AJ67" s="341">
        <f t="shared" si="108"/>
        <v>0</v>
      </c>
      <c r="AK67" s="341">
        <f>AK31+AK39+AK43+AK47+AK51+AK55+AK59+AK63</f>
        <v>0</v>
      </c>
      <c r="AL67" s="357">
        <f>AL31+AL39+AL43+AL47+AL51+AL55+AL59+AL63</f>
        <v>0</v>
      </c>
      <c r="AM67" s="357">
        <f>AM31+AM39+AM43+AM47+AM51+AM55+AM59+AM63</f>
        <v>0</v>
      </c>
      <c r="AN67" s="357">
        <f>AN31+AN39+AN43+AN47+AN51+AN55+AN59+AN63</f>
        <v>0</v>
      </c>
      <c r="AO67" s="186">
        <f>AO31+AO39+AO43+AO47+AO51+AO55+AO59+AO63</f>
        <v>0</v>
      </c>
      <c r="AP67" s="186">
        <f>AP31+AP39+AP43+AP47+AP51+AP55+AP59+AP63</f>
        <v>0</v>
      </c>
      <c r="AQ67" s="186">
        <f>AQ31+AQ39+AQ43+AQ47+AQ51+AQ55+AQ59+AQ63</f>
        <v>0</v>
      </c>
      <c r="AR67" s="421"/>
      <c r="AS67" s="219">
        <f t="shared" ref="AS67:AS95" si="114">SUM(H67+K67+N67+Q67+T67+W67+Z67+AC67+AF67+AI67+AL67+AO67)</f>
        <v>0</v>
      </c>
      <c r="AT67" s="220">
        <f t="shared" si="12"/>
        <v>0</v>
      </c>
    </row>
    <row r="68" spans="1:46" s="150" customFormat="1">
      <c r="A68" s="431" t="s">
        <v>6</v>
      </c>
      <c r="B68" s="432" t="s">
        <v>323</v>
      </c>
      <c r="C68" s="433"/>
      <c r="D68" s="154" t="s">
        <v>41</v>
      </c>
      <c r="E68" s="172">
        <f>E103</f>
        <v>83425.934999999998</v>
      </c>
      <c r="F68" s="199">
        <f t="shared" ref="F68:AP68" si="115">F103</f>
        <v>8626.0349999999999</v>
      </c>
      <c r="G68" s="199">
        <f t="shared" si="115"/>
        <v>10.339752260493094</v>
      </c>
      <c r="H68" s="172">
        <f t="shared" si="115"/>
        <v>0</v>
      </c>
      <c r="I68" s="172">
        <f t="shared" si="115"/>
        <v>0</v>
      </c>
      <c r="J68" s="172">
        <f t="shared" si="115"/>
        <v>0</v>
      </c>
      <c r="K68" s="172">
        <f t="shared" si="115"/>
        <v>588</v>
      </c>
      <c r="L68" s="172">
        <f t="shared" si="115"/>
        <v>588</v>
      </c>
      <c r="M68" s="172">
        <f t="shared" si="115"/>
        <v>100</v>
      </c>
      <c r="N68" s="172">
        <f t="shared" si="115"/>
        <v>100</v>
      </c>
      <c r="O68" s="172">
        <f t="shared" si="115"/>
        <v>100</v>
      </c>
      <c r="P68" s="167">
        <f t="shared" si="106"/>
        <v>100</v>
      </c>
      <c r="Q68" s="284">
        <f t="shared" si="115"/>
        <v>99.534999999999997</v>
      </c>
      <c r="R68" s="284">
        <f t="shared" si="115"/>
        <v>99.534999999999997</v>
      </c>
      <c r="S68" s="284">
        <f t="shared" si="115"/>
        <v>100</v>
      </c>
      <c r="T68" s="284">
        <f>T103</f>
        <v>584.20000000000005</v>
      </c>
      <c r="U68" s="284">
        <f t="shared" si="115"/>
        <v>584.20000000000005</v>
      </c>
      <c r="V68" s="284">
        <f t="shared" si="115"/>
        <v>100</v>
      </c>
      <c r="W68" s="284">
        <f>W103</f>
        <v>1247.9000000000001</v>
      </c>
      <c r="X68" s="284">
        <f t="shared" si="115"/>
        <v>1247.9000000000001</v>
      </c>
      <c r="Y68" s="284">
        <f t="shared" si="115"/>
        <v>0</v>
      </c>
      <c r="Z68" s="284">
        <f t="shared" si="115"/>
        <v>49.9</v>
      </c>
      <c r="AA68" s="284">
        <f t="shared" si="115"/>
        <v>49.9</v>
      </c>
      <c r="AB68" s="284">
        <f t="shared" si="115"/>
        <v>0</v>
      </c>
      <c r="AC68" s="284">
        <f t="shared" si="115"/>
        <v>141.80000000000001</v>
      </c>
      <c r="AD68" s="284">
        <f t="shared" si="115"/>
        <v>141.80000000000001</v>
      </c>
      <c r="AE68" s="284">
        <f t="shared" si="115"/>
        <v>100</v>
      </c>
      <c r="AF68" s="324">
        <f t="shared" si="115"/>
        <v>755.4</v>
      </c>
      <c r="AG68" s="324">
        <f t="shared" si="115"/>
        <v>755.4</v>
      </c>
      <c r="AH68" s="324">
        <f t="shared" si="115"/>
        <v>0</v>
      </c>
      <c r="AI68" s="342">
        <f t="shared" si="115"/>
        <v>568.9</v>
      </c>
      <c r="AJ68" s="342">
        <f t="shared" si="115"/>
        <v>568.9</v>
      </c>
      <c r="AK68" s="342">
        <v>0</v>
      </c>
      <c r="AL68" s="358">
        <f t="shared" si="115"/>
        <v>4490.3999999999996</v>
      </c>
      <c r="AM68" s="358">
        <f t="shared" si="115"/>
        <v>4490.3999999999996</v>
      </c>
      <c r="AN68" s="358">
        <f t="shared" si="115"/>
        <v>0</v>
      </c>
      <c r="AO68" s="172">
        <f t="shared" si="115"/>
        <v>74635.199999999997</v>
      </c>
      <c r="AP68" s="172">
        <f t="shared" si="115"/>
        <v>0</v>
      </c>
      <c r="AQ68" s="172">
        <v>0</v>
      </c>
      <c r="AR68" s="440"/>
      <c r="AS68" s="219">
        <f t="shared" si="114"/>
        <v>83261.235000000001</v>
      </c>
      <c r="AT68" s="220">
        <f t="shared" si="12"/>
        <v>8626.0349999999999</v>
      </c>
    </row>
    <row r="69" spans="1:46" ht="46.8">
      <c r="A69" s="431"/>
      <c r="B69" s="432"/>
      <c r="C69" s="433"/>
      <c r="D69" s="151" t="s">
        <v>2</v>
      </c>
      <c r="E69" s="172">
        <f t="shared" ref="E69:E71" si="116">E104</f>
        <v>0</v>
      </c>
      <c r="F69" s="200">
        <f t="shared" ref="F69" si="117">F104</f>
        <v>0</v>
      </c>
      <c r="G69" s="200"/>
      <c r="H69" s="167">
        <f t="shared" ref="H69:AP69" si="118">H104</f>
        <v>0</v>
      </c>
      <c r="I69" s="167">
        <f t="shared" si="118"/>
        <v>0</v>
      </c>
      <c r="J69" s="167">
        <f t="shared" si="118"/>
        <v>0</v>
      </c>
      <c r="K69" s="167">
        <f t="shared" si="118"/>
        <v>0</v>
      </c>
      <c r="L69" s="167">
        <f t="shared" si="118"/>
        <v>0</v>
      </c>
      <c r="M69" s="167"/>
      <c r="N69" s="167">
        <f t="shared" si="118"/>
        <v>0</v>
      </c>
      <c r="O69" s="167">
        <f t="shared" si="118"/>
        <v>0</v>
      </c>
      <c r="P69" s="167">
        <f t="shared" si="118"/>
        <v>0</v>
      </c>
      <c r="Q69" s="210">
        <f t="shared" si="118"/>
        <v>0</v>
      </c>
      <c r="R69" s="210">
        <f t="shared" si="118"/>
        <v>0</v>
      </c>
      <c r="S69" s="210">
        <f t="shared" si="118"/>
        <v>0</v>
      </c>
      <c r="T69" s="210">
        <f t="shared" si="118"/>
        <v>0</v>
      </c>
      <c r="U69" s="210">
        <f t="shared" si="118"/>
        <v>0</v>
      </c>
      <c r="V69" s="210">
        <f t="shared" si="118"/>
        <v>0</v>
      </c>
      <c r="W69" s="210">
        <f t="shared" si="118"/>
        <v>0</v>
      </c>
      <c r="X69" s="210">
        <f t="shared" si="118"/>
        <v>0</v>
      </c>
      <c r="Y69" s="210">
        <f t="shared" si="118"/>
        <v>0</v>
      </c>
      <c r="Z69" s="210">
        <f t="shared" si="118"/>
        <v>0</v>
      </c>
      <c r="AA69" s="210">
        <f t="shared" si="118"/>
        <v>0</v>
      </c>
      <c r="AB69" s="210">
        <f t="shared" si="118"/>
        <v>0</v>
      </c>
      <c r="AC69" s="210">
        <f t="shared" si="118"/>
        <v>0</v>
      </c>
      <c r="AD69" s="210">
        <f t="shared" si="118"/>
        <v>0</v>
      </c>
      <c r="AE69" s="210"/>
      <c r="AF69" s="323">
        <f t="shared" si="118"/>
        <v>0</v>
      </c>
      <c r="AG69" s="323">
        <f t="shared" si="118"/>
        <v>0</v>
      </c>
      <c r="AH69" s="323">
        <f t="shared" si="118"/>
        <v>0</v>
      </c>
      <c r="AI69" s="341">
        <f t="shared" si="118"/>
        <v>0</v>
      </c>
      <c r="AJ69" s="341">
        <f t="shared" si="118"/>
        <v>0</v>
      </c>
      <c r="AK69" s="341">
        <f t="shared" si="118"/>
        <v>0</v>
      </c>
      <c r="AL69" s="357">
        <f t="shared" si="118"/>
        <v>0</v>
      </c>
      <c r="AM69" s="357">
        <f t="shared" si="118"/>
        <v>0</v>
      </c>
      <c r="AN69" s="357">
        <f t="shared" si="118"/>
        <v>0</v>
      </c>
      <c r="AO69" s="167">
        <f t="shared" si="118"/>
        <v>0</v>
      </c>
      <c r="AP69" s="167">
        <f t="shared" si="118"/>
        <v>0</v>
      </c>
      <c r="AQ69" s="167">
        <v>0</v>
      </c>
      <c r="AR69" s="440"/>
      <c r="AS69" s="219">
        <f t="shared" si="114"/>
        <v>0</v>
      </c>
      <c r="AT69" s="220">
        <f t="shared" si="12"/>
        <v>0</v>
      </c>
    </row>
    <row r="70" spans="1:46" ht="31.2">
      <c r="A70" s="431"/>
      <c r="B70" s="432"/>
      <c r="C70" s="433"/>
      <c r="D70" s="151" t="s">
        <v>280</v>
      </c>
      <c r="E70" s="172">
        <f>E105</f>
        <v>83425.934999999998</v>
      </c>
      <c r="F70" s="172">
        <f>F105</f>
        <v>8626.0349999999999</v>
      </c>
      <c r="G70" s="200">
        <f t="shared" si="71"/>
        <v>10.339752260493094</v>
      </c>
      <c r="H70" s="167">
        <f t="shared" ref="H70:AM70" si="119">H105</f>
        <v>0</v>
      </c>
      <c r="I70" s="167">
        <f t="shared" si="119"/>
        <v>0</v>
      </c>
      <c r="J70" s="167">
        <f t="shared" si="119"/>
        <v>0</v>
      </c>
      <c r="K70" s="167">
        <f t="shared" si="119"/>
        <v>588</v>
      </c>
      <c r="L70" s="167">
        <f t="shared" si="119"/>
        <v>588</v>
      </c>
      <c r="M70" s="167">
        <f t="shared" si="31"/>
        <v>100</v>
      </c>
      <c r="N70" s="167">
        <f t="shared" si="119"/>
        <v>100</v>
      </c>
      <c r="O70" s="167">
        <f t="shared" si="119"/>
        <v>100</v>
      </c>
      <c r="P70" s="167">
        <f>O70/N70*100</f>
        <v>100</v>
      </c>
      <c r="Q70" s="210">
        <f t="shared" si="119"/>
        <v>99.534999999999997</v>
      </c>
      <c r="R70" s="210">
        <f t="shared" si="119"/>
        <v>99.534999999999997</v>
      </c>
      <c r="S70" s="210">
        <f>R70/Q70*100</f>
        <v>100</v>
      </c>
      <c r="T70" s="210">
        <f>T105</f>
        <v>584.20000000000005</v>
      </c>
      <c r="U70" s="210">
        <f t="shared" si="119"/>
        <v>584.20000000000005</v>
      </c>
      <c r="V70" s="210">
        <f>U70/T70*100</f>
        <v>100</v>
      </c>
      <c r="W70" s="210">
        <f t="shared" si="119"/>
        <v>1247.9000000000001</v>
      </c>
      <c r="X70" s="210">
        <f t="shared" si="119"/>
        <v>1247.9000000000001</v>
      </c>
      <c r="Y70" s="210">
        <f>X70/W70*100</f>
        <v>100</v>
      </c>
      <c r="Z70" s="210">
        <f>Z105</f>
        <v>49.9</v>
      </c>
      <c r="AA70" s="210">
        <f t="shared" si="119"/>
        <v>49.9</v>
      </c>
      <c r="AB70" s="210">
        <f>AA70/Z70*100</f>
        <v>100</v>
      </c>
      <c r="AC70" s="210">
        <f t="shared" si="119"/>
        <v>141.80000000000001</v>
      </c>
      <c r="AD70" s="210">
        <f t="shared" si="119"/>
        <v>141.80000000000001</v>
      </c>
      <c r="AE70" s="210">
        <f t="shared" si="33"/>
        <v>100</v>
      </c>
      <c r="AF70" s="323">
        <f t="shared" si="119"/>
        <v>755.4</v>
      </c>
      <c r="AG70" s="323">
        <f t="shared" si="119"/>
        <v>755.4</v>
      </c>
      <c r="AH70" s="323">
        <f t="shared" si="119"/>
        <v>0</v>
      </c>
      <c r="AI70" s="341">
        <f t="shared" si="119"/>
        <v>568.9</v>
      </c>
      <c r="AJ70" s="341">
        <f t="shared" si="119"/>
        <v>568.9</v>
      </c>
      <c r="AK70" s="341">
        <f t="shared" si="119"/>
        <v>0</v>
      </c>
      <c r="AL70" s="357">
        <f>AL105</f>
        <v>4490.3999999999996</v>
      </c>
      <c r="AM70" s="357">
        <f t="shared" si="119"/>
        <v>4490.3999999999996</v>
      </c>
      <c r="AN70" s="357"/>
      <c r="AO70" s="167"/>
      <c r="AP70" s="167"/>
      <c r="AQ70" s="167">
        <v>0</v>
      </c>
      <c r="AR70" s="440"/>
      <c r="AS70" s="219">
        <f t="shared" si="114"/>
        <v>8626.0349999999999</v>
      </c>
      <c r="AT70" s="220">
        <f>SUM(I70+L70+O70+R70+U70+X70+AA70+AD70+AG70+AJ70+AM70+AP70)</f>
        <v>8626.0349999999999</v>
      </c>
    </row>
    <row r="71" spans="1:46" ht="46.8">
      <c r="A71" s="431"/>
      <c r="B71" s="432"/>
      <c r="C71" s="433"/>
      <c r="D71" s="152" t="s">
        <v>43</v>
      </c>
      <c r="E71" s="172">
        <f t="shared" si="116"/>
        <v>0</v>
      </c>
      <c r="F71" s="200">
        <f t="shared" ref="F71" si="120">F106</f>
        <v>0</v>
      </c>
      <c r="G71" s="200"/>
      <c r="H71" s="167">
        <f t="shared" ref="H71:AQ71" si="121">H106</f>
        <v>0</v>
      </c>
      <c r="I71" s="167">
        <f t="shared" si="121"/>
        <v>0</v>
      </c>
      <c r="J71" s="167">
        <f t="shared" si="121"/>
        <v>0</v>
      </c>
      <c r="K71" s="167">
        <f t="shared" si="121"/>
        <v>0</v>
      </c>
      <c r="L71" s="167">
        <f t="shared" si="121"/>
        <v>0</v>
      </c>
      <c r="M71" s="167"/>
      <c r="N71" s="167">
        <f t="shared" si="121"/>
        <v>0</v>
      </c>
      <c r="O71" s="167">
        <f t="shared" si="121"/>
        <v>0</v>
      </c>
      <c r="P71" s="167">
        <f t="shared" si="121"/>
        <v>0</v>
      </c>
      <c r="Q71" s="210">
        <f t="shared" si="121"/>
        <v>0</v>
      </c>
      <c r="R71" s="210">
        <f t="shared" si="121"/>
        <v>0</v>
      </c>
      <c r="S71" s="210">
        <f t="shared" si="121"/>
        <v>0</v>
      </c>
      <c r="T71" s="210">
        <f t="shared" si="121"/>
        <v>0</v>
      </c>
      <c r="U71" s="210">
        <f t="shared" si="121"/>
        <v>0</v>
      </c>
      <c r="V71" s="210">
        <f t="shared" si="121"/>
        <v>0</v>
      </c>
      <c r="W71" s="210">
        <f t="shared" si="121"/>
        <v>0</v>
      </c>
      <c r="X71" s="210">
        <f t="shared" si="121"/>
        <v>0</v>
      </c>
      <c r="Y71" s="210">
        <f t="shared" si="121"/>
        <v>0</v>
      </c>
      <c r="Z71" s="210">
        <f t="shared" si="121"/>
        <v>0</v>
      </c>
      <c r="AA71" s="210">
        <f t="shared" si="121"/>
        <v>0</v>
      </c>
      <c r="AB71" s="210">
        <f t="shared" si="121"/>
        <v>0</v>
      </c>
      <c r="AC71" s="210">
        <f t="shared" si="121"/>
        <v>0</v>
      </c>
      <c r="AD71" s="210">
        <f t="shared" si="121"/>
        <v>0</v>
      </c>
      <c r="AE71" s="210"/>
      <c r="AF71" s="323">
        <f t="shared" si="121"/>
        <v>0</v>
      </c>
      <c r="AG71" s="323">
        <f t="shared" si="121"/>
        <v>0</v>
      </c>
      <c r="AH71" s="323">
        <f t="shared" si="121"/>
        <v>0</v>
      </c>
      <c r="AI71" s="341">
        <f t="shared" si="121"/>
        <v>0</v>
      </c>
      <c r="AJ71" s="341">
        <f t="shared" si="121"/>
        <v>0</v>
      </c>
      <c r="AK71" s="341">
        <f t="shared" si="121"/>
        <v>0</v>
      </c>
      <c r="AL71" s="357">
        <f t="shared" si="121"/>
        <v>0</v>
      </c>
      <c r="AM71" s="357">
        <f t="shared" si="121"/>
        <v>0</v>
      </c>
      <c r="AN71" s="357">
        <f t="shared" si="121"/>
        <v>0</v>
      </c>
      <c r="AO71" s="167">
        <f t="shared" si="121"/>
        <v>0</v>
      </c>
      <c r="AP71" s="167">
        <f t="shared" si="121"/>
        <v>0</v>
      </c>
      <c r="AQ71" s="167">
        <f t="shared" si="121"/>
        <v>0</v>
      </c>
      <c r="AR71" s="184"/>
      <c r="AS71" s="219">
        <f t="shared" si="114"/>
        <v>0</v>
      </c>
      <c r="AT71" s="220">
        <f t="shared" si="12"/>
        <v>0</v>
      </c>
    </row>
    <row r="72" spans="1:46" s="150" customFormat="1">
      <c r="A72" s="431" t="s">
        <v>377</v>
      </c>
      <c r="B72" s="432" t="s">
        <v>378</v>
      </c>
      <c r="C72" s="433"/>
      <c r="D72" s="154" t="s">
        <v>41</v>
      </c>
      <c r="E72" s="172">
        <f>E74</f>
        <v>3083.5</v>
      </c>
      <c r="F72" s="199"/>
      <c r="G72" s="199"/>
      <c r="H72" s="172">
        <f t="shared" ref="H72:AQ72" si="122">SUM(H73:H75)</f>
        <v>0</v>
      </c>
      <c r="I72" s="172">
        <f t="shared" si="122"/>
        <v>0</v>
      </c>
      <c r="J72" s="172">
        <f t="shared" si="122"/>
        <v>0</v>
      </c>
      <c r="K72" s="172">
        <f t="shared" si="122"/>
        <v>0</v>
      </c>
      <c r="L72" s="172">
        <f t="shared" si="122"/>
        <v>0</v>
      </c>
      <c r="M72" s="172"/>
      <c r="N72" s="172">
        <f t="shared" si="122"/>
        <v>0</v>
      </c>
      <c r="O72" s="172">
        <f t="shared" si="122"/>
        <v>0</v>
      </c>
      <c r="P72" s="172">
        <f t="shared" si="122"/>
        <v>0</v>
      </c>
      <c r="Q72" s="284">
        <f t="shared" si="122"/>
        <v>0</v>
      </c>
      <c r="R72" s="284">
        <f t="shared" si="122"/>
        <v>0</v>
      </c>
      <c r="S72" s="284">
        <f t="shared" si="122"/>
        <v>0</v>
      </c>
      <c r="T72" s="284">
        <f t="shared" si="122"/>
        <v>0</v>
      </c>
      <c r="U72" s="284">
        <f t="shared" si="122"/>
        <v>0</v>
      </c>
      <c r="V72" s="284">
        <f t="shared" si="122"/>
        <v>0</v>
      </c>
      <c r="W72" s="284">
        <f t="shared" si="122"/>
        <v>0</v>
      </c>
      <c r="X72" s="284">
        <f t="shared" si="122"/>
        <v>0</v>
      </c>
      <c r="Y72" s="284">
        <f t="shared" si="122"/>
        <v>0</v>
      </c>
      <c r="Z72" s="284">
        <f t="shared" si="122"/>
        <v>0</v>
      </c>
      <c r="AA72" s="284">
        <f t="shared" si="122"/>
        <v>0</v>
      </c>
      <c r="AB72" s="284">
        <f t="shared" si="122"/>
        <v>0</v>
      </c>
      <c r="AC72" s="284">
        <f t="shared" si="122"/>
        <v>0</v>
      </c>
      <c r="AD72" s="284">
        <f t="shared" si="122"/>
        <v>0</v>
      </c>
      <c r="AE72" s="284"/>
      <c r="AF72" s="324">
        <f t="shared" si="122"/>
        <v>0</v>
      </c>
      <c r="AG72" s="324">
        <f t="shared" si="122"/>
        <v>0</v>
      </c>
      <c r="AH72" s="324">
        <f t="shared" si="122"/>
        <v>0</v>
      </c>
      <c r="AI72" s="342">
        <f t="shared" si="122"/>
        <v>0</v>
      </c>
      <c r="AJ72" s="342">
        <f t="shared" si="122"/>
        <v>0</v>
      </c>
      <c r="AK72" s="342">
        <f t="shared" si="122"/>
        <v>0</v>
      </c>
      <c r="AL72" s="358">
        <f t="shared" si="122"/>
        <v>0</v>
      </c>
      <c r="AM72" s="358">
        <f t="shared" si="122"/>
        <v>0</v>
      </c>
      <c r="AN72" s="358">
        <f t="shared" si="122"/>
        <v>0</v>
      </c>
      <c r="AO72" s="172">
        <f t="shared" si="122"/>
        <v>3083.5</v>
      </c>
      <c r="AP72" s="172">
        <f t="shared" si="122"/>
        <v>0</v>
      </c>
      <c r="AQ72" s="172">
        <f t="shared" si="122"/>
        <v>0</v>
      </c>
      <c r="AR72" s="440"/>
      <c r="AS72" s="219">
        <f t="shared" si="114"/>
        <v>3083.5</v>
      </c>
      <c r="AT72" s="220">
        <f t="shared" si="12"/>
        <v>0</v>
      </c>
    </row>
    <row r="73" spans="1:46" ht="46.8">
      <c r="A73" s="431"/>
      <c r="B73" s="432"/>
      <c r="C73" s="433"/>
      <c r="D73" s="151" t="s">
        <v>2</v>
      </c>
      <c r="E73" s="167"/>
      <c r="F73" s="200"/>
      <c r="G73" s="200"/>
      <c r="H73" s="167"/>
      <c r="I73" s="167"/>
      <c r="J73" s="167"/>
      <c r="K73" s="167"/>
      <c r="L73" s="167"/>
      <c r="M73" s="167"/>
      <c r="N73" s="167"/>
      <c r="O73" s="167"/>
      <c r="P73" s="167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323"/>
      <c r="AG73" s="323"/>
      <c r="AH73" s="323"/>
      <c r="AI73" s="341"/>
      <c r="AJ73" s="341"/>
      <c r="AK73" s="341"/>
      <c r="AL73" s="357"/>
      <c r="AM73" s="357"/>
      <c r="AN73" s="357"/>
      <c r="AO73" s="167"/>
      <c r="AP73" s="167"/>
      <c r="AQ73" s="167"/>
      <c r="AR73" s="440"/>
      <c r="AS73" s="219">
        <f t="shared" si="114"/>
        <v>0</v>
      </c>
      <c r="AT73" s="220">
        <f t="shared" si="12"/>
        <v>0</v>
      </c>
    </row>
    <row r="74" spans="1:46" ht="31.2">
      <c r="A74" s="431"/>
      <c r="B74" s="432"/>
      <c r="C74" s="433"/>
      <c r="D74" s="151" t="s">
        <v>280</v>
      </c>
      <c r="E74" s="172">
        <f>AO74</f>
        <v>3083.5</v>
      </c>
      <c r="F74" s="200"/>
      <c r="G74" s="200"/>
      <c r="H74" s="167"/>
      <c r="I74" s="167"/>
      <c r="J74" s="167"/>
      <c r="K74" s="167"/>
      <c r="L74" s="167"/>
      <c r="M74" s="167"/>
      <c r="N74" s="167"/>
      <c r="O74" s="167"/>
      <c r="P74" s="167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323">
        <v>0</v>
      </c>
      <c r="AG74" s="323"/>
      <c r="AH74" s="323"/>
      <c r="AI74" s="341"/>
      <c r="AJ74" s="341"/>
      <c r="AK74" s="341"/>
      <c r="AL74" s="357">
        <v>0</v>
      </c>
      <c r="AM74" s="357"/>
      <c r="AN74" s="357"/>
      <c r="AO74" s="167">
        <v>3083.5</v>
      </c>
      <c r="AP74" s="167"/>
      <c r="AQ74" s="167"/>
      <c r="AR74" s="440"/>
      <c r="AS74" s="219">
        <f t="shared" si="114"/>
        <v>3083.5</v>
      </c>
      <c r="AT74" s="220">
        <f t="shared" ref="AT74:AT148" si="123">SUM(I74+L74+O74+R74+U74+X74+AA74+AD74+AG74+AJ74+AM74+AP74)</f>
        <v>0</v>
      </c>
    </row>
    <row r="75" spans="1:46" ht="46.8">
      <c r="A75" s="431"/>
      <c r="B75" s="432"/>
      <c r="C75" s="433"/>
      <c r="D75" s="152" t="s">
        <v>43</v>
      </c>
      <c r="E75" s="167"/>
      <c r="F75" s="200"/>
      <c r="G75" s="200"/>
      <c r="H75" s="167"/>
      <c r="I75" s="167"/>
      <c r="J75" s="167"/>
      <c r="K75" s="167"/>
      <c r="L75" s="167"/>
      <c r="M75" s="167"/>
      <c r="N75" s="167"/>
      <c r="O75" s="167"/>
      <c r="P75" s="167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323"/>
      <c r="AG75" s="323"/>
      <c r="AH75" s="323"/>
      <c r="AI75" s="341"/>
      <c r="AJ75" s="341"/>
      <c r="AK75" s="341"/>
      <c r="AL75" s="357"/>
      <c r="AM75" s="357"/>
      <c r="AN75" s="357"/>
      <c r="AO75" s="167"/>
      <c r="AP75" s="167"/>
      <c r="AQ75" s="167"/>
      <c r="AR75" s="184"/>
      <c r="AS75" s="219">
        <f t="shared" si="114"/>
        <v>0</v>
      </c>
      <c r="AT75" s="220">
        <f t="shared" si="123"/>
        <v>0</v>
      </c>
    </row>
    <row r="76" spans="1:46" s="150" customFormat="1">
      <c r="A76" s="431" t="s">
        <v>331</v>
      </c>
      <c r="B76" s="432" t="s">
        <v>335</v>
      </c>
      <c r="C76" s="433"/>
      <c r="D76" s="154" t="s">
        <v>41</v>
      </c>
      <c r="E76" s="172">
        <f>E77+E78+E79</f>
        <v>25567.535</v>
      </c>
      <c r="F76" s="199">
        <f t="shared" ref="F76:AP76" si="124">F77+F78+F79</f>
        <v>199.535</v>
      </c>
      <c r="G76" s="199">
        <f t="shared" si="124"/>
        <v>0.78042329853073444</v>
      </c>
      <c r="H76" s="172">
        <f t="shared" si="124"/>
        <v>0</v>
      </c>
      <c r="I76" s="172">
        <f t="shared" si="124"/>
        <v>0</v>
      </c>
      <c r="J76" s="172">
        <f t="shared" si="124"/>
        <v>0</v>
      </c>
      <c r="K76" s="172">
        <f t="shared" si="124"/>
        <v>0</v>
      </c>
      <c r="L76" s="172">
        <f t="shared" si="124"/>
        <v>0</v>
      </c>
      <c r="M76" s="172">
        <f t="shared" si="124"/>
        <v>0</v>
      </c>
      <c r="N76" s="172">
        <f t="shared" si="124"/>
        <v>100</v>
      </c>
      <c r="O76" s="172">
        <f t="shared" si="124"/>
        <v>100</v>
      </c>
      <c r="P76" s="167">
        <f>O76/N76*100</f>
        <v>100</v>
      </c>
      <c r="Q76" s="284">
        <f>Q77+Q78+Q79</f>
        <v>99.534999999999997</v>
      </c>
      <c r="R76" s="284">
        <f>R77+R78+R79</f>
        <v>99.534999999999997</v>
      </c>
      <c r="S76" s="210">
        <f>R76/Q76*100</f>
        <v>100</v>
      </c>
      <c r="T76" s="284">
        <f>T77+T78+T79</f>
        <v>0</v>
      </c>
      <c r="U76" s="284">
        <f>U77+U78+U79</f>
        <v>0</v>
      </c>
      <c r="V76" s="210" t="e">
        <f>U76/T76*100</f>
        <v>#DIV/0!</v>
      </c>
      <c r="W76" s="284">
        <f t="shared" si="124"/>
        <v>0</v>
      </c>
      <c r="X76" s="284">
        <f t="shared" si="124"/>
        <v>0</v>
      </c>
      <c r="Y76" s="284">
        <f t="shared" si="124"/>
        <v>0</v>
      </c>
      <c r="Z76" s="284">
        <f t="shared" si="124"/>
        <v>0</v>
      </c>
      <c r="AA76" s="284">
        <f t="shared" si="124"/>
        <v>0</v>
      </c>
      <c r="AB76" s="284">
        <f t="shared" si="124"/>
        <v>0</v>
      </c>
      <c r="AC76" s="284">
        <f t="shared" si="124"/>
        <v>0</v>
      </c>
      <c r="AD76" s="284">
        <f t="shared" si="124"/>
        <v>0</v>
      </c>
      <c r="AE76" s="284">
        <f t="shared" si="124"/>
        <v>0</v>
      </c>
      <c r="AF76" s="324">
        <f t="shared" si="124"/>
        <v>0</v>
      </c>
      <c r="AG76" s="324">
        <f t="shared" si="124"/>
        <v>0</v>
      </c>
      <c r="AH76" s="324">
        <f t="shared" si="124"/>
        <v>0</v>
      </c>
      <c r="AI76" s="342">
        <f t="shared" si="124"/>
        <v>0</v>
      </c>
      <c r="AJ76" s="342">
        <f t="shared" si="124"/>
        <v>0</v>
      </c>
      <c r="AK76" s="342">
        <f t="shared" si="124"/>
        <v>0</v>
      </c>
      <c r="AL76" s="358">
        <f t="shared" si="124"/>
        <v>0</v>
      </c>
      <c r="AM76" s="358">
        <f t="shared" si="124"/>
        <v>0</v>
      </c>
      <c r="AN76" s="358">
        <f t="shared" si="124"/>
        <v>0</v>
      </c>
      <c r="AO76" s="172">
        <f t="shared" si="124"/>
        <v>25368</v>
      </c>
      <c r="AP76" s="172">
        <f t="shared" si="124"/>
        <v>0</v>
      </c>
      <c r="AQ76" s="172">
        <v>0</v>
      </c>
      <c r="AR76" s="440"/>
      <c r="AS76" s="219">
        <f t="shared" si="114"/>
        <v>25567.535</v>
      </c>
      <c r="AT76" s="220">
        <f t="shared" si="123"/>
        <v>199.535</v>
      </c>
    </row>
    <row r="77" spans="1:46" ht="46.8">
      <c r="A77" s="431"/>
      <c r="B77" s="432"/>
      <c r="C77" s="433"/>
      <c r="D77" s="151" t="s">
        <v>2</v>
      </c>
      <c r="E77" s="167">
        <f>H77+K77+N77+Q77+T77+W77+Z77+AC77+AF77+AI77+AL77+AO77</f>
        <v>0</v>
      </c>
      <c r="F77" s="200">
        <f t="shared" si="48"/>
        <v>0</v>
      </c>
      <c r="G77" s="200"/>
      <c r="H77" s="167">
        <v>0</v>
      </c>
      <c r="I77" s="167"/>
      <c r="J77" s="167"/>
      <c r="K77" s="167"/>
      <c r="L77" s="167"/>
      <c r="M77" s="167"/>
      <c r="N77" s="167"/>
      <c r="O77" s="167"/>
      <c r="P77" s="167"/>
      <c r="Q77" s="210"/>
      <c r="R77" s="210"/>
      <c r="S77" s="210"/>
      <c r="T77" s="210"/>
      <c r="U77" s="210"/>
      <c r="V77" s="210"/>
      <c r="W77" s="210">
        <v>0</v>
      </c>
      <c r="X77" s="210">
        <v>0</v>
      </c>
      <c r="Y77" s="210"/>
      <c r="Z77" s="210"/>
      <c r="AA77" s="210"/>
      <c r="AB77" s="210"/>
      <c r="AC77" s="210"/>
      <c r="AD77" s="210"/>
      <c r="AE77" s="210"/>
      <c r="AF77" s="323"/>
      <c r="AG77" s="323"/>
      <c r="AH77" s="323"/>
      <c r="AI77" s="341"/>
      <c r="AJ77" s="341"/>
      <c r="AK77" s="341"/>
      <c r="AL77" s="357"/>
      <c r="AM77" s="357"/>
      <c r="AN77" s="357"/>
      <c r="AO77" s="167"/>
      <c r="AP77" s="167"/>
      <c r="AQ77" s="167"/>
      <c r="AR77" s="440"/>
      <c r="AS77" s="219">
        <f t="shared" si="114"/>
        <v>0</v>
      </c>
      <c r="AT77" s="220">
        <f t="shared" si="123"/>
        <v>0</v>
      </c>
    </row>
    <row r="78" spans="1:46" ht="31.2">
      <c r="A78" s="431"/>
      <c r="B78" s="432"/>
      <c r="C78" s="433"/>
      <c r="D78" s="151" t="s">
        <v>280</v>
      </c>
      <c r="E78" s="312">
        <f>H78+K78+N78+Q78+T78+W78+Z78+AC78+AF78+AI78+AL78+AO78</f>
        <v>25567.535</v>
      </c>
      <c r="F78" s="200">
        <f>I78+L78+O78+R78+U78+X78+AA78+AD78+AG78+AJ78+AM78+AP78</f>
        <v>199.535</v>
      </c>
      <c r="G78" s="200">
        <f>F78/E78*100</f>
        <v>0.78042329853073444</v>
      </c>
      <c r="H78" s="167">
        <v>0</v>
      </c>
      <c r="I78" s="167"/>
      <c r="J78" s="167"/>
      <c r="K78" s="167">
        <v>0</v>
      </c>
      <c r="L78" s="167"/>
      <c r="M78" s="167"/>
      <c r="N78" s="167">
        <v>100</v>
      </c>
      <c r="O78" s="167">
        <v>100</v>
      </c>
      <c r="P78" s="167">
        <f>O78/N78*100</f>
        <v>100</v>
      </c>
      <c r="Q78" s="210">
        <v>99.534999999999997</v>
      </c>
      <c r="R78" s="210">
        <v>99.534999999999997</v>
      </c>
      <c r="S78" s="210">
        <f>R78/Q78*100</f>
        <v>100</v>
      </c>
      <c r="T78" s="210">
        <v>0</v>
      </c>
      <c r="U78" s="210">
        <v>0</v>
      </c>
      <c r="V78" s="210" t="e">
        <f>U78/T78*100</f>
        <v>#DIV/0!</v>
      </c>
      <c r="W78" s="210">
        <v>0</v>
      </c>
      <c r="X78" s="210"/>
      <c r="Y78" s="210"/>
      <c r="Z78" s="210"/>
      <c r="AA78" s="210"/>
      <c r="AB78" s="210"/>
      <c r="AC78" s="210"/>
      <c r="AD78" s="210"/>
      <c r="AE78" s="210"/>
      <c r="AF78" s="323"/>
      <c r="AG78" s="323"/>
      <c r="AH78" s="323"/>
      <c r="AI78" s="341">
        <v>0</v>
      </c>
      <c r="AJ78" s="341"/>
      <c r="AK78" s="341"/>
      <c r="AL78" s="357">
        <v>0</v>
      </c>
      <c r="AM78" s="357">
        <v>0</v>
      </c>
      <c r="AN78" s="357"/>
      <c r="AO78" s="167">
        <v>25368</v>
      </c>
      <c r="AP78" s="167"/>
      <c r="AQ78" s="167">
        <v>0</v>
      </c>
      <c r="AR78" s="440"/>
      <c r="AS78" s="219">
        <f t="shared" si="114"/>
        <v>25567.535</v>
      </c>
      <c r="AT78" s="220">
        <f t="shared" si="123"/>
        <v>199.535</v>
      </c>
    </row>
    <row r="79" spans="1:46" ht="46.8">
      <c r="A79" s="431"/>
      <c r="B79" s="432"/>
      <c r="C79" s="433"/>
      <c r="D79" s="152" t="s">
        <v>43</v>
      </c>
      <c r="E79" s="167">
        <f t="shared" ref="E79" si="125">H79+K79+N79+Q79+T79+W79+Z79+AC79+AF79+AI79+AL79+AO79</f>
        <v>0</v>
      </c>
      <c r="F79" s="200">
        <f t="shared" ref="F79" si="126">I79+L79+O79+R79+U79+X79+AA79+AD79+AG79+AJ79+AM79+AP79</f>
        <v>0</v>
      </c>
      <c r="G79" s="200"/>
      <c r="H79" s="167"/>
      <c r="I79" s="167"/>
      <c r="J79" s="167"/>
      <c r="K79" s="167"/>
      <c r="L79" s="167"/>
      <c r="M79" s="167"/>
      <c r="N79" s="167"/>
      <c r="O79" s="167"/>
      <c r="P79" s="167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323"/>
      <c r="AG79" s="323"/>
      <c r="AH79" s="323"/>
      <c r="AI79" s="341"/>
      <c r="AJ79" s="341"/>
      <c r="AK79" s="341"/>
      <c r="AL79" s="357"/>
      <c r="AM79" s="357"/>
      <c r="AN79" s="357"/>
      <c r="AO79" s="167"/>
      <c r="AP79" s="167"/>
      <c r="AQ79" s="167"/>
      <c r="AR79" s="184"/>
      <c r="AS79" s="219">
        <f t="shared" si="114"/>
        <v>0</v>
      </c>
      <c r="AT79" s="220">
        <f t="shared" si="123"/>
        <v>0</v>
      </c>
    </row>
    <row r="80" spans="1:46" s="150" customFormat="1" ht="15.75" customHeight="1">
      <c r="A80" s="431" t="s">
        <v>324</v>
      </c>
      <c r="B80" s="432" t="s">
        <v>345</v>
      </c>
      <c r="C80" s="433"/>
      <c r="D80" s="154" t="s">
        <v>41</v>
      </c>
      <c r="E80" s="172">
        <f>SUM(E81:E83)</f>
        <v>47674.1</v>
      </c>
      <c r="F80" s="199">
        <f>SUM(F81:F83)</f>
        <v>3498.6000000000004</v>
      </c>
      <c r="G80" s="199">
        <f t="shared" ref="G80:AQ80" si="127">SUM(G81:G83)</f>
        <v>7.3385758724338803</v>
      </c>
      <c r="H80" s="172">
        <f t="shared" si="127"/>
        <v>0</v>
      </c>
      <c r="I80" s="172">
        <f t="shared" si="127"/>
        <v>0</v>
      </c>
      <c r="J80" s="172">
        <f t="shared" si="127"/>
        <v>0</v>
      </c>
      <c r="K80" s="172">
        <f t="shared" si="127"/>
        <v>588</v>
      </c>
      <c r="L80" s="172">
        <f t="shared" si="127"/>
        <v>588</v>
      </c>
      <c r="M80" s="172">
        <f t="shared" si="127"/>
        <v>100</v>
      </c>
      <c r="N80" s="172">
        <f t="shared" si="127"/>
        <v>0</v>
      </c>
      <c r="O80" s="172">
        <f t="shared" si="127"/>
        <v>0</v>
      </c>
      <c r="P80" s="172">
        <f t="shared" si="127"/>
        <v>0</v>
      </c>
      <c r="Q80" s="284">
        <f t="shared" si="127"/>
        <v>0</v>
      </c>
      <c r="R80" s="284">
        <f t="shared" si="127"/>
        <v>0</v>
      </c>
      <c r="S80" s="284">
        <f t="shared" si="127"/>
        <v>0</v>
      </c>
      <c r="T80" s="284">
        <f t="shared" si="127"/>
        <v>0</v>
      </c>
      <c r="U80" s="284">
        <f t="shared" si="127"/>
        <v>0</v>
      </c>
      <c r="V80" s="284" t="e">
        <f t="shared" si="127"/>
        <v>#DIV/0!</v>
      </c>
      <c r="W80" s="284">
        <f t="shared" si="127"/>
        <v>882</v>
      </c>
      <c r="X80" s="284">
        <f t="shared" si="127"/>
        <v>882</v>
      </c>
      <c r="Y80" s="284">
        <f t="shared" si="127"/>
        <v>0</v>
      </c>
      <c r="Z80" s="284">
        <f t="shared" si="127"/>
        <v>0</v>
      </c>
      <c r="AA80" s="284">
        <f t="shared" si="127"/>
        <v>0</v>
      </c>
      <c r="AB80" s="284">
        <f t="shared" si="127"/>
        <v>0</v>
      </c>
      <c r="AC80" s="284">
        <f t="shared" si="127"/>
        <v>0</v>
      </c>
      <c r="AD80" s="284">
        <f t="shared" si="127"/>
        <v>0</v>
      </c>
      <c r="AE80" s="284">
        <f t="shared" si="127"/>
        <v>0</v>
      </c>
      <c r="AF80" s="324">
        <f t="shared" si="127"/>
        <v>755.4</v>
      </c>
      <c r="AG80" s="324">
        <f t="shared" si="127"/>
        <v>755.4</v>
      </c>
      <c r="AH80" s="324">
        <f t="shared" si="127"/>
        <v>0</v>
      </c>
      <c r="AI80" s="342">
        <f t="shared" si="127"/>
        <v>568.9</v>
      </c>
      <c r="AJ80" s="342">
        <f t="shared" si="127"/>
        <v>568.9</v>
      </c>
      <c r="AK80" s="342">
        <f t="shared" si="127"/>
        <v>0</v>
      </c>
      <c r="AL80" s="358">
        <f t="shared" si="127"/>
        <v>704.3</v>
      </c>
      <c r="AM80" s="358">
        <f t="shared" si="127"/>
        <v>704.3</v>
      </c>
      <c r="AN80" s="358">
        <f t="shared" si="127"/>
        <v>0</v>
      </c>
      <c r="AO80" s="172">
        <f t="shared" si="127"/>
        <v>44175.5</v>
      </c>
      <c r="AP80" s="172">
        <f t="shared" si="127"/>
        <v>0</v>
      </c>
      <c r="AQ80" s="172">
        <f t="shared" si="127"/>
        <v>0</v>
      </c>
      <c r="AR80" s="440"/>
      <c r="AS80" s="219">
        <f t="shared" si="114"/>
        <v>47674.1</v>
      </c>
      <c r="AT80" s="220">
        <f t="shared" si="123"/>
        <v>3498.6000000000004</v>
      </c>
    </row>
    <row r="81" spans="1:46" ht="46.8">
      <c r="A81" s="431"/>
      <c r="B81" s="432"/>
      <c r="C81" s="433"/>
      <c r="D81" s="151" t="s">
        <v>2</v>
      </c>
      <c r="E81" s="167">
        <f>H81+K81+N81+Q81+T81+W81+Z81+AC81+AF81+AI81+AL81+AO81</f>
        <v>0</v>
      </c>
      <c r="F81" s="200">
        <f t="shared" si="47"/>
        <v>0</v>
      </c>
      <c r="G81" s="200"/>
      <c r="H81" s="167"/>
      <c r="I81" s="167"/>
      <c r="J81" s="167"/>
      <c r="K81" s="167"/>
      <c r="L81" s="167"/>
      <c r="M81" s="167"/>
      <c r="N81" s="167"/>
      <c r="O81" s="167"/>
      <c r="P81" s="167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323"/>
      <c r="AG81" s="323"/>
      <c r="AH81" s="323"/>
      <c r="AI81" s="341"/>
      <c r="AJ81" s="341"/>
      <c r="AK81" s="341"/>
      <c r="AL81" s="357"/>
      <c r="AM81" s="357"/>
      <c r="AN81" s="357"/>
      <c r="AO81" s="167"/>
      <c r="AP81" s="167"/>
      <c r="AQ81" s="167"/>
      <c r="AR81" s="440"/>
      <c r="AS81" s="219">
        <f t="shared" si="114"/>
        <v>0</v>
      </c>
      <c r="AT81" s="220">
        <f t="shared" si="123"/>
        <v>0</v>
      </c>
    </row>
    <row r="82" spans="1:46" ht="31.2">
      <c r="A82" s="431"/>
      <c r="B82" s="432"/>
      <c r="C82" s="433"/>
      <c r="D82" s="151" t="s">
        <v>280</v>
      </c>
      <c r="E82" s="312">
        <f>H82+K82+N82+Q82+T82+W82+Z82+AC82+AF82+AI82+AL82+AO82</f>
        <v>47674.1</v>
      </c>
      <c r="F82" s="200">
        <f t="shared" ref="F82:F91" si="128">I82+L82+O82+R82+U82+X82+AA82+AD82+AG82+AJ82+AM82+AP82</f>
        <v>3498.6000000000004</v>
      </c>
      <c r="G82" s="200">
        <f t="shared" ref="G82:G138" si="129">F82/E82*100</f>
        <v>7.3385758724338803</v>
      </c>
      <c r="H82" s="167">
        <v>0</v>
      </c>
      <c r="I82" s="167"/>
      <c r="J82" s="167"/>
      <c r="K82" s="167">
        <v>588</v>
      </c>
      <c r="L82" s="167">
        <v>588</v>
      </c>
      <c r="M82" s="167">
        <f t="shared" ref="M82" si="130">L82/K82*100</f>
        <v>100</v>
      </c>
      <c r="N82" s="167"/>
      <c r="O82" s="167"/>
      <c r="P82" s="167"/>
      <c r="Q82" s="210">
        <v>0</v>
      </c>
      <c r="R82" s="210">
        <v>0</v>
      </c>
      <c r="S82" s="210"/>
      <c r="T82" s="210">
        <v>0</v>
      </c>
      <c r="U82" s="210">
        <v>0</v>
      </c>
      <c r="V82" s="210" t="e">
        <f>U82/T82*100</f>
        <v>#DIV/0!</v>
      </c>
      <c r="W82" s="210">
        <v>882</v>
      </c>
      <c r="X82" s="210">
        <v>882</v>
      </c>
      <c r="Y82" s="210"/>
      <c r="Z82" s="210"/>
      <c r="AA82" s="210"/>
      <c r="AB82" s="210"/>
      <c r="AC82" s="210"/>
      <c r="AD82" s="210"/>
      <c r="AE82" s="210"/>
      <c r="AF82" s="323">
        <v>755.4</v>
      </c>
      <c r="AG82" s="323">
        <v>755.4</v>
      </c>
      <c r="AH82" s="323"/>
      <c r="AI82" s="341">
        <v>568.9</v>
      </c>
      <c r="AJ82" s="341">
        <v>568.9</v>
      </c>
      <c r="AK82" s="341"/>
      <c r="AL82" s="357">
        <v>704.3</v>
      </c>
      <c r="AM82" s="357">
        <v>704.3</v>
      </c>
      <c r="AN82" s="357"/>
      <c r="AO82" s="167">
        <v>44175.5</v>
      </c>
      <c r="AP82" s="167">
        <v>0</v>
      </c>
      <c r="AQ82" s="167"/>
      <c r="AR82" s="440"/>
      <c r="AS82" s="219">
        <f t="shared" si="114"/>
        <v>47674.1</v>
      </c>
      <c r="AT82" s="220">
        <f t="shared" si="123"/>
        <v>3498.6000000000004</v>
      </c>
    </row>
    <row r="83" spans="1:46" ht="46.8">
      <c r="A83" s="431"/>
      <c r="B83" s="432"/>
      <c r="C83" s="433"/>
      <c r="D83" s="152" t="s">
        <v>43</v>
      </c>
      <c r="E83" s="167">
        <f>H83+K83+N83+Q83+T83+W83+Z83+AC83+AF83+AI83+AL83+AO83</f>
        <v>0</v>
      </c>
      <c r="F83" s="200">
        <f t="shared" si="128"/>
        <v>0</v>
      </c>
      <c r="G83" s="200">
        <v>0</v>
      </c>
      <c r="H83" s="167"/>
      <c r="I83" s="167"/>
      <c r="J83" s="167"/>
      <c r="K83" s="167"/>
      <c r="L83" s="167"/>
      <c r="M83" s="167"/>
      <c r="N83" s="167"/>
      <c r="O83" s="167"/>
      <c r="P83" s="167"/>
      <c r="Q83" s="210"/>
      <c r="R83" s="210"/>
      <c r="S83" s="210"/>
      <c r="T83" s="210">
        <v>0</v>
      </c>
      <c r="U83" s="210">
        <v>0</v>
      </c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323"/>
      <c r="AG83" s="323"/>
      <c r="AH83" s="323"/>
      <c r="AI83" s="341"/>
      <c r="AJ83" s="341"/>
      <c r="AK83" s="341"/>
      <c r="AL83" s="357"/>
      <c r="AM83" s="357"/>
      <c r="AN83" s="357"/>
      <c r="AO83" s="167"/>
      <c r="AP83" s="167"/>
      <c r="AQ83" s="167"/>
      <c r="AR83" s="184"/>
      <c r="AS83" s="219">
        <f t="shared" si="114"/>
        <v>0</v>
      </c>
      <c r="AT83" s="220">
        <f t="shared" si="123"/>
        <v>0</v>
      </c>
    </row>
    <row r="84" spans="1:46" s="277" customFormat="1" ht="15.75" customHeight="1">
      <c r="A84" s="469" t="s">
        <v>344</v>
      </c>
      <c r="B84" s="428" t="s">
        <v>353</v>
      </c>
      <c r="C84" s="282"/>
      <c r="D84" s="283" t="s">
        <v>41</v>
      </c>
      <c r="E84" s="284">
        <f>E85+E86+E87</f>
        <v>1000</v>
      </c>
      <c r="F84" s="284">
        <f>F85+F86+F87</f>
        <v>1000</v>
      </c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>
        <f>T86</f>
        <v>584.20000000000005</v>
      </c>
      <c r="U84" s="210">
        <f>U86</f>
        <v>584.20000000000005</v>
      </c>
      <c r="V84" s="210">
        <f t="shared" ref="V84:X84" si="131">V86</f>
        <v>0</v>
      </c>
      <c r="W84" s="210">
        <f t="shared" si="131"/>
        <v>365.9</v>
      </c>
      <c r="X84" s="210">
        <f t="shared" si="131"/>
        <v>365.9</v>
      </c>
      <c r="Y84" s="210"/>
      <c r="Z84" s="210">
        <f>Z86</f>
        <v>49.9</v>
      </c>
      <c r="AA84" s="210">
        <f t="shared" ref="AA84:AR84" si="132">AA86</f>
        <v>49.9</v>
      </c>
      <c r="AB84" s="210">
        <f t="shared" si="132"/>
        <v>0</v>
      </c>
      <c r="AC84" s="210">
        <f t="shared" si="132"/>
        <v>0</v>
      </c>
      <c r="AD84" s="210">
        <f t="shared" si="132"/>
        <v>0</v>
      </c>
      <c r="AE84" s="210">
        <f t="shared" si="132"/>
        <v>0</v>
      </c>
      <c r="AF84" s="323">
        <f t="shared" si="132"/>
        <v>0</v>
      </c>
      <c r="AG84" s="323">
        <f t="shared" si="132"/>
        <v>0</v>
      </c>
      <c r="AH84" s="323">
        <f t="shared" si="132"/>
        <v>0</v>
      </c>
      <c r="AI84" s="341">
        <f t="shared" si="132"/>
        <v>0</v>
      </c>
      <c r="AJ84" s="341">
        <f t="shared" si="132"/>
        <v>0</v>
      </c>
      <c r="AK84" s="341">
        <f t="shared" si="132"/>
        <v>0</v>
      </c>
      <c r="AL84" s="357">
        <f t="shared" si="132"/>
        <v>0</v>
      </c>
      <c r="AM84" s="357">
        <f t="shared" si="132"/>
        <v>0</v>
      </c>
      <c r="AN84" s="357">
        <f t="shared" si="132"/>
        <v>0</v>
      </c>
      <c r="AO84" s="210">
        <f t="shared" si="132"/>
        <v>0</v>
      </c>
      <c r="AP84" s="210">
        <f t="shared" si="132"/>
        <v>0</v>
      </c>
      <c r="AQ84" s="210">
        <f t="shared" si="132"/>
        <v>0</v>
      </c>
      <c r="AR84" s="210">
        <f t="shared" si="132"/>
        <v>0</v>
      </c>
      <c r="AS84" s="275">
        <f t="shared" si="114"/>
        <v>1000</v>
      </c>
      <c r="AT84" s="276">
        <f t="shared" si="123"/>
        <v>1000</v>
      </c>
    </row>
    <row r="85" spans="1:46" ht="46.8">
      <c r="A85" s="470"/>
      <c r="B85" s="472"/>
      <c r="C85" s="180"/>
      <c r="D85" s="151" t="s">
        <v>2</v>
      </c>
      <c r="E85" s="167">
        <v>0</v>
      </c>
      <c r="F85" s="200">
        <v>0</v>
      </c>
      <c r="G85" s="200"/>
      <c r="H85" s="167"/>
      <c r="I85" s="167"/>
      <c r="J85" s="167"/>
      <c r="K85" s="167"/>
      <c r="L85" s="167"/>
      <c r="M85" s="167"/>
      <c r="N85" s="167"/>
      <c r="O85" s="167"/>
      <c r="P85" s="167"/>
      <c r="Q85" s="210"/>
      <c r="R85" s="210"/>
      <c r="S85" s="210"/>
      <c r="T85" s="210">
        <v>0</v>
      </c>
      <c r="U85" s="210">
        <v>0</v>
      </c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323"/>
      <c r="AG85" s="323"/>
      <c r="AH85" s="323"/>
      <c r="AI85" s="341"/>
      <c r="AJ85" s="341"/>
      <c r="AK85" s="341"/>
      <c r="AL85" s="357"/>
      <c r="AM85" s="357"/>
      <c r="AN85" s="357"/>
      <c r="AO85" s="167"/>
      <c r="AP85" s="167"/>
      <c r="AQ85" s="167"/>
      <c r="AR85" s="273"/>
      <c r="AS85" s="219">
        <f t="shared" si="114"/>
        <v>0</v>
      </c>
      <c r="AT85" s="220">
        <f t="shared" si="123"/>
        <v>0</v>
      </c>
    </row>
    <row r="86" spans="1:46" s="277" customFormat="1" ht="31.2">
      <c r="A86" s="470"/>
      <c r="B86" s="472"/>
      <c r="C86" s="282"/>
      <c r="D86" s="274" t="s">
        <v>280</v>
      </c>
      <c r="E86" s="210">
        <v>1000</v>
      </c>
      <c r="F86" s="210">
        <f>U86+X86+AA86</f>
        <v>1000</v>
      </c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>
        <v>584.20000000000005</v>
      </c>
      <c r="U86" s="210">
        <v>584.20000000000005</v>
      </c>
      <c r="V86" s="210"/>
      <c r="W86" s="210">
        <v>365.9</v>
      </c>
      <c r="X86" s="210">
        <v>365.9</v>
      </c>
      <c r="Y86" s="210"/>
      <c r="Z86" s="210">
        <f>45.8+4.1</f>
        <v>49.9</v>
      </c>
      <c r="AA86" s="210">
        <v>49.9</v>
      </c>
      <c r="AB86" s="210"/>
      <c r="AC86" s="210"/>
      <c r="AD86" s="210"/>
      <c r="AE86" s="210"/>
      <c r="AF86" s="323"/>
      <c r="AG86" s="323"/>
      <c r="AH86" s="323"/>
      <c r="AI86" s="341"/>
      <c r="AJ86" s="341"/>
      <c r="AK86" s="341"/>
      <c r="AL86" s="357"/>
      <c r="AM86" s="357"/>
      <c r="AN86" s="357"/>
      <c r="AO86" s="210"/>
      <c r="AP86" s="210"/>
      <c r="AQ86" s="210"/>
      <c r="AR86" s="285"/>
      <c r="AS86" s="275">
        <f t="shared" si="114"/>
        <v>1000</v>
      </c>
      <c r="AT86" s="276">
        <f>SUM(I86+L86+O86+R86+U86+X86+AA86+AD86+AG86+AJ86+AM86+AP86)</f>
        <v>1000</v>
      </c>
    </row>
    <row r="87" spans="1:46" ht="46.8">
      <c r="A87" s="471"/>
      <c r="B87" s="473"/>
      <c r="C87" s="180"/>
      <c r="D87" s="152" t="s">
        <v>43</v>
      </c>
      <c r="E87" s="167">
        <v>0</v>
      </c>
      <c r="F87" s="200">
        <v>0</v>
      </c>
      <c r="G87" s="200"/>
      <c r="H87" s="167"/>
      <c r="I87" s="167"/>
      <c r="J87" s="167"/>
      <c r="K87" s="167"/>
      <c r="L87" s="167"/>
      <c r="M87" s="167"/>
      <c r="N87" s="167"/>
      <c r="O87" s="167"/>
      <c r="P87" s="167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323"/>
      <c r="AG87" s="323"/>
      <c r="AH87" s="323"/>
      <c r="AI87" s="341"/>
      <c r="AJ87" s="341"/>
      <c r="AK87" s="341"/>
      <c r="AL87" s="357"/>
      <c r="AM87" s="357"/>
      <c r="AN87" s="357"/>
      <c r="AO87" s="167"/>
      <c r="AP87" s="167"/>
      <c r="AQ87" s="167"/>
      <c r="AR87" s="273"/>
      <c r="AS87" s="219">
        <f t="shared" si="114"/>
        <v>0</v>
      </c>
      <c r="AT87" s="220">
        <f t="shared" si="123"/>
        <v>0</v>
      </c>
    </row>
    <row r="88" spans="1:46">
      <c r="A88" s="425" t="s">
        <v>360</v>
      </c>
      <c r="B88" s="428" t="s">
        <v>359</v>
      </c>
      <c r="C88" s="180"/>
      <c r="D88" s="154" t="s">
        <v>41</v>
      </c>
      <c r="E88" s="172">
        <f>E89+E90+E91</f>
        <v>2000</v>
      </c>
      <c r="F88" s="200">
        <f t="shared" si="128"/>
        <v>0</v>
      </c>
      <c r="G88" s="200">
        <f t="shared" si="129"/>
        <v>0</v>
      </c>
      <c r="H88" s="167"/>
      <c r="I88" s="167"/>
      <c r="J88" s="167"/>
      <c r="K88" s="167"/>
      <c r="L88" s="167"/>
      <c r="M88" s="167"/>
      <c r="N88" s="167"/>
      <c r="O88" s="167"/>
      <c r="P88" s="167"/>
      <c r="Q88" s="210"/>
      <c r="R88" s="210"/>
      <c r="S88" s="210"/>
      <c r="T88" s="210"/>
      <c r="U88" s="210"/>
      <c r="V88" s="210"/>
      <c r="W88" s="210"/>
      <c r="X88" s="210"/>
      <c r="Y88" s="210"/>
      <c r="Z88" s="210">
        <f>Z90</f>
        <v>0</v>
      </c>
      <c r="AA88" s="210">
        <f t="shared" ref="AA88:AN88" si="133">AA90</f>
        <v>0</v>
      </c>
      <c r="AB88" s="210">
        <f t="shared" si="133"/>
        <v>0</v>
      </c>
      <c r="AC88" s="210">
        <f t="shared" si="133"/>
        <v>0</v>
      </c>
      <c r="AD88" s="210">
        <f t="shared" si="133"/>
        <v>0</v>
      </c>
      <c r="AE88" s="210">
        <f t="shared" si="133"/>
        <v>0</v>
      </c>
      <c r="AF88" s="323">
        <f t="shared" si="133"/>
        <v>0</v>
      </c>
      <c r="AG88" s="323">
        <f t="shared" si="133"/>
        <v>0</v>
      </c>
      <c r="AH88" s="323">
        <f t="shared" si="133"/>
        <v>0</v>
      </c>
      <c r="AI88" s="341">
        <f t="shared" si="133"/>
        <v>0</v>
      </c>
      <c r="AJ88" s="341">
        <f t="shared" si="133"/>
        <v>0</v>
      </c>
      <c r="AK88" s="341">
        <f t="shared" si="133"/>
        <v>0</v>
      </c>
      <c r="AL88" s="357">
        <f t="shared" si="133"/>
        <v>0</v>
      </c>
      <c r="AM88" s="357">
        <f t="shared" si="133"/>
        <v>0</v>
      </c>
      <c r="AN88" s="357">
        <f t="shared" si="133"/>
        <v>0</v>
      </c>
      <c r="AO88" s="167">
        <f>AO90</f>
        <v>2000</v>
      </c>
      <c r="AP88" s="167"/>
      <c r="AQ88" s="167"/>
      <c r="AR88" s="184"/>
      <c r="AS88" s="219">
        <f t="shared" si="114"/>
        <v>2000</v>
      </c>
      <c r="AT88" s="220">
        <f t="shared" si="123"/>
        <v>0</v>
      </c>
    </row>
    <row r="89" spans="1:46" ht="46.8">
      <c r="A89" s="426"/>
      <c r="B89" s="429"/>
      <c r="C89" s="180"/>
      <c r="D89" s="151" t="s">
        <v>2</v>
      </c>
      <c r="E89" s="167">
        <f>H89+K89+N89+Q89+T89+W89+Z89+AC89+AF89+AI89+AL89+AO89</f>
        <v>0</v>
      </c>
      <c r="F89" s="200">
        <f t="shared" si="128"/>
        <v>0</v>
      </c>
      <c r="G89" s="200">
        <v>0</v>
      </c>
      <c r="H89" s="167"/>
      <c r="I89" s="167"/>
      <c r="J89" s="167"/>
      <c r="K89" s="167"/>
      <c r="L89" s="167"/>
      <c r="M89" s="167"/>
      <c r="N89" s="167"/>
      <c r="O89" s="167"/>
      <c r="P89" s="167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323"/>
      <c r="AG89" s="323"/>
      <c r="AH89" s="323"/>
      <c r="AI89" s="341"/>
      <c r="AJ89" s="341"/>
      <c r="AK89" s="341"/>
      <c r="AL89" s="357"/>
      <c r="AM89" s="357"/>
      <c r="AN89" s="357"/>
      <c r="AO89" s="167"/>
      <c r="AP89" s="167"/>
      <c r="AQ89" s="167"/>
      <c r="AR89" s="184"/>
      <c r="AS89" s="219">
        <f t="shared" si="114"/>
        <v>0</v>
      </c>
      <c r="AT89" s="220">
        <f t="shared" si="123"/>
        <v>0</v>
      </c>
    </row>
    <row r="90" spans="1:46" ht="31.2">
      <c r="A90" s="426"/>
      <c r="B90" s="429"/>
      <c r="C90" s="180"/>
      <c r="D90" s="151" t="s">
        <v>280</v>
      </c>
      <c r="E90" s="167">
        <f>H90+K90+N90+Q90+T90+W90+Z90+AC90+AF90+AI90+AL90+AO90</f>
        <v>2000</v>
      </c>
      <c r="F90" s="200">
        <f t="shared" si="128"/>
        <v>0</v>
      </c>
      <c r="G90" s="200">
        <f>F90/E90*100</f>
        <v>0</v>
      </c>
      <c r="H90" s="167">
        <v>0</v>
      </c>
      <c r="I90" s="167"/>
      <c r="J90" s="167"/>
      <c r="K90" s="167">
        <v>0</v>
      </c>
      <c r="L90" s="167"/>
      <c r="M90" s="167"/>
      <c r="N90" s="167"/>
      <c r="O90" s="167"/>
      <c r="P90" s="167"/>
      <c r="Q90" s="210">
        <v>0</v>
      </c>
      <c r="R90" s="210">
        <v>0</v>
      </c>
      <c r="S90" s="210"/>
      <c r="T90" s="210">
        <v>0</v>
      </c>
      <c r="U90" s="210">
        <v>0</v>
      </c>
      <c r="V90" s="210"/>
      <c r="W90" s="210">
        <v>0</v>
      </c>
      <c r="X90" s="210"/>
      <c r="Y90" s="210"/>
      <c r="Z90" s="210">
        <v>0</v>
      </c>
      <c r="AA90" s="210"/>
      <c r="AB90" s="210"/>
      <c r="AC90" s="210">
        <v>0</v>
      </c>
      <c r="AD90" s="210"/>
      <c r="AE90" s="210"/>
      <c r="AF90" s="323">
        <v>0</v>
      </c>
      <c r="AG90" s="323"/>
      <c r="AH90" s="323"/>
      <c r="AI90" s="341">
        <v>0</v>
      </c>
      <c r="AJ90" s="341"/>
      <c r="AK90" s="341"/>
      <c r="AL90" s="357">
        <v>0</v>
      </c>
      <c r="AM90" s="357"/>
      <c r="AN90" s="357"/>
      <c r="AO90" s="167">
        <v>2000</v>
      </c>
      <c r="AP90" s="167"/>
      <c r="AQ90" s="167"/>
      <c r="AR90" s="184"/>
      <c r="AS90" s="219">
        <f t="shared" si="114"/>
        <v>2000</v>
      </c>
      <c r="AT90" s="220">
        <f t="shared" si="123"/>
        <v>0</v>
      </c>
    </row>
    <row r="91" spans="1:46" ht="46.8">
      <c r="A91" s="427"/>
      <c r="B91" s="430"/>
      <c r="C91" s="180"/>
      <c r="D91" s="152" t="s">
        <v>43</v>
      </c>
      <c r="E91" s="167">
        <v>0</v>
      </c>
      <c r="F91" s="200">
        <f t="shared" si="128"/>
        <v>0</v>
      </c>
      <c r="G91" s="200">
        <v>0</v>
      </c>
      <c r="H91" s="167"/>
      <c r="I91" s="167"/>
      <c r="J91" s="167"/>
      <c r="K91" s="167"/>
      <c r="L91" s="167"/>
      <c r="M91" s="167"/>
      <c r="N91" s="167"/>
      <c r="O91" s="167"/>
      <c r="P91" s="167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323"/>
      <c r="AG91" s="323"/>
      <c r="AH91" s="323"/>
      <c r="AI91" s="341"/>
      <c r="AJ91" s="341"/>
      <c r="AK91" s="341"/>
      <c r="AL91" s="357"/>
      <c r="AM91" s="357"/>
      <c r="AN91" s="357"/>
      <c r="AO91" s="167"/>
      <c r="AP91" s="167"/>
      <c r="AQ91" s="167"/>
      <c r="AR91" s="184"/>
      <c r="AS91" s="219">
        <f t="shared" si="114"/>
        <v>0</v>
      </c>
      <c r="AT91" s="220">
        <f t="shared" si="123"/>
        <v>0</v>
      </c>
    </row>
    <row r="92" spans="1:46" s="277" customFormat="1">
      <c r="A92" s="425" t="s">
        <v>375</v>
      </c>
      <c r="B92" s="428" t="s">
        <v>361</v>
      </c>
      <c r="C92" s="282"/>
      <c r="D92" s="283" t="s">
        <v>41</v>
      </c>
      <c r="E92" s="284">
        <f>E93+E94+E95</f>
        <v>150</v>
      </c>
      <c r="F92" s="210">
        <f t="shared" ref="F92:F95" si="134">I92+L92+O92+R92+U92+X92+AA92+AD92+AG92+AJ92+AM92+AP92</f>
        <v>141.80000000000001</v>
      </c>
      <c r="G92" s="210">
        <f t="shared" ref="G92" si="135">F92/E92*100</f>
        <v>94.533333333333331</v>
      </c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>
        <v>0</v>
      </c>
      <c r="X92" s="210"/>
      <c r="Y92" s="210"/>
      <c r="Z92" s="210">
        <v>0</v>
      </c>
      <c r="AA92" s="210"/>
      <c r="AB92" s="210"/>
      <c r="AC92" s="210">
        <f>AC94</f>
        <v>141.80000000000001</v>
      </c>
      <c r="AD92" s="210">
        <f>AD94</f>
        <v>141.80000000000001</v>
      </c>
      <c r="AE92" s="210"/>
      <c r="AF92" s="323">
        <f>AF94</f>
        <v>0</v>
      </c>
      <c r="AG92" s="323"/>
      <c r="AH92" s="323"/>
      <c r="AI92" s="341"/>
      <c r="AJ92" s="341"/>
      <c r="AK92" s="341"/>
      <c r="AL92" s="357"/>
      <c r="AM92" s="357"/>
      <c r="AN92" s="357"/>
      <c r="AO92" s="210">
        <f>AO94</f>
        <v>8.1999999999999993</v>
      </c>
      <c r="AP92" s="210"/>
      <c r="AQ92" s="210"/>
      <c r="AR92" s="285"/>
      <c r="AS92" s="275">
        <f t="shared" si="114"/>
        <v>150</v>
      </c>
      <c r="AT92" s="276">
        <f t="shared" si="123"/>
        <v>141.80000000000001</v>
      </c>
    </row>
    <row r="93" spans="1:46" ht="46.8">
      <c r="A93" s="426"/>
      <c r="B93" s="429"/>
      <c r="C93" s="180"/>
      <c r="D93" s="151" t="s">
        <v>2</v>
      </c>
      <c r="E93" s="167">
        <f>H93+K93+N93+Q93+T93+W93+Z93+AC93+AF93+AI93+AL93+AO93</f>
        <v>0</v>
      </c>
      <c r="F93" s="200">
        <f t="shared" si="134"/>
        <v>0</v>
      </c>
      <c r="G93" s="200">
        <v>0</v>
      </c>
      <c r="H93" s="167"/>
      <c r="I93" s="167"/>
      <c r="J93" s="167"/>
      <c r="K93" s="167"/>
      <c r="L93" s="167"/>
      <c r="M93" s="167"/>
      <c r="N93" s="167"/>
      <c r="O93" s="167"/>
      <c r="P93" s="167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323"/>
      <c r="AG93" s="323"/>
      <c r="AH93" s="323"/>
      <c r="AI93" s="341"/>
      <c r="AJ93" s="341"/>
      <c r="AK93" s="341"/>
      <c r="AL93" s="357"/>
      <c r="AM93" s="357"/>
      <c r="AN93" s="357"/>
      <c r="AO93" s="167"/>
      <c r="AP93" s="167"/>
      <c r="AQ93" s="167"/>
      <c r="AR93" s="225"/>
      <c r="AS93" s="219">
        <f t="shared" si="114"/>
        <v>0</v>
      </c>
      <c r="AT93" s="220">
        <f t="shared" si="123"/>
        <v>0</v>
      </c>
    </row>
    <row r="94" spans="1:46" ht="31.2">
      <c r="A94" s="426"/>
      <c r="B94" s="429"/>
      <c r="C94" s="180"/>
      <c r="D94" s="151" t="s">
        <v>280</v>
      </c>
      <c r="E94" s="167">
        <f>H94+K94+N94+Q94+T94+W94+Z94+AC94+AF94+AI94+AL94+AO94</f>
        <v>150</v>
      </c>
      <c r="F94" s="200">
        <f t="shared" si="134"/>
        <v>141.80000000000001</v>
      </c>
      <c r="G94" s="200">
        <f>F94/E94*100</f>
        <v>94.533333333333331</v>
      </c>
      <c r="H94" s="167">
        <v>0</v>
      </c>
      <c r="I94" s="167"/>
      <c r="J94" s="167"/>
      <c r="K94" s="167">
        <v>0</v>
      </c>
      <c r="L94" s="167"/>
      <c r="M94" s="167"/>
      <c r="N94" s="167"/>
      <c r="O94" s="167"/>
      <c r="P94" s="167"/>
      <c r="Q94" s="210">
        <v>0</v>
      </c>
      <c r="R94" s="210">
        <v>0</v>
      </c>
      <c r="S94" s="210"/>
      <c r="T94" s="210">
        <v>0</v>
      </c>
      <c r="U94" s="210">
        <v>0</v>
      </c>
      <c r="V94" s="210"/>
      <c r="W94" s="210">
        <v>0</v>
      </c>
      <c r="X94" s="210"/>
      <c r="Y94" s="210"/>
      <c r="Z94" s="210">
        <v>0</v>
      </c>
      <c r="AA94" s="210"/>
      <c r="AB94" s="210"/>
      <c r="AC94" s="210">
        <v>141.80000000000001</v>
      </c>
      <c r="AD94" s="210">
        <v>141.80000000000001</v>
      </c>
      <c r="AE94" s="210"/>
      <c r="AF94" s="323">
        <v>0</v>
      </c>
      <c r="AG94" s="323"/>
      <c r="AH94" s="323"/>
      <c r="AI94" s="341"/>
      <c r="AJ94" s="341"/>
      <c r="AK94" s="341"/>
      <c r="AL94" s="357"/>
      <c r="AM94" s="357"/>
      <c r="AN94" s="357"/>
      <c r="AO94" s="167">
        <v>8.1999999999999993</v>
      </c>
      <c r="AP94" s="167"/>
      <c r="AQ94" s="167"/>
      <c r="AR94" s="225"/>
      <c r="AS94" s="219">
        <f t="shared" si="114"/>
        <v>150</v>
      </c>
      <c r="AT94" s="220">
        <f t="shared" si="123"/>
        <v>141.80000000000001</v>
      </c>
    </row>
    <row r="95" spans="1:46" ht="46.8">
      <c r="A95" s="427"/>
      <c r="B95" s="430"/>
      <c r="C95" s="180"/>
      <c r="D95" s="152" t="s">
        <v>43</v>
      </c>
      <c r="E95" s="167">
        <v>0</v>
      </c>
      <c r="F95" s="200">
        <f t="shared" si="134"/>
        <v>0</v>
      </c>
      <c r="G95" s="200">
        <v>0</v>
      </c>
      <c r="H95" s="167"/>
      <c r="I95" s="167"/>
      <c r="J95" s="167"/>
      <c r="K95" s="167"/>
      <c r="L95" s="167"/>
      <c r="M95" s="167"/>
      <c r="N95" s="167"/>
      <c r="O95" s="167"/>
      <c r="P95" s="167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323"/>
      <c r="AG95" s="323"/>
      <c r="AH95" s="323"/>
      <c r="AI95" s="341"/>
      <c r="AJ95" s="341"/>
      <c r="AK95" s="341"/>
      <c r="AL95" s="357"/>
      <c r="AM95" s="357"/>
      <c r="AN95" s="357"/>
      <c r="AO95" s="167"/>
      <c r="AP95" s="167"/>
      <c r="AQ95" s="167"/>
      <c r="AR95" s="225"/>
      <c r="AS95" s="219">
        <f t="shared" si="114"/>
        <v>0</v>
      </c>
      <c r="AT95" s="220">
        <f t="shared" si="123"/>
        <v>0</v>
      </c>
    </row>
    <row r="96" spans="1:46" s="277" customFormat="1">
      <c r="A96" s="425" t="s">
        <v>379</v>
      </c>
      <c r="B96" s="428" t="s">
        <v>380</v>
      </c>
      <c r="C96" s="282"/>
      <c r="D96" s="283" t="s">
        <v>41</v>
      </c>
      <c r="E96" s="284">
        <f>E97+E98+E99</f>
        <v>3780.7999999999997</v>
      </c>
      <c r="F96" s="210">
        <f t="shared" ref="F96:F99" si="136">I96+L96+O96+R96+U96+X96+AA96+AD96+AG96+AJ96+AM96+AP96</f>
        <v>3666.1</v>
      </c>
      <c r="G96" s="210">
        <f t="shared" ref="G96" si="137">F96/E96*100</f>
        <v>96.966250528988567</v>
      </c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>
        <v>0</v>
      </c>
      <c r="X96" s="210"/>
      <c r="Y96" s="210"/>
      <c r="Z96" s="210">
        <f>Z98</f>
        <v>0</v>
      </c>
      <c r="AA96" s="210"/>
      <c r="AB96" s="210"/>
      <c r="AC96" s="210"/>
      <c r="AD96" s="210"/>
      <c r="AE96" s="210"/>
      <c r="AF96" s="323">
        <f>AF98</f>
        <v>0</v>
      </c>
      <c r="AG96" s="323"/>
      <c r="AH96" s="323"/>
      <c r="AI96" s="341"/>
      <c r="AJ96" s="341"/>
      <c r="AK96" s="341"/>
      <c r="AL96" s="357">
        <f>AL98</f>
        <v>3666.1</v>
      </c>
      <c r="AM96" s="357">
        <f t="shared" ref="AM96:AO96" si="138">AM98</f>
        <v>3666.1</v>
      </c>
      <c r="AN96" s="357">
        <f t="shared" si="138"/>
        <v>0</v>
      </c>
      <c r="AO96" s="357">
        <f t="shared" si="138"/>
        <v>114.7</v>
      </c>
      <c r="AP96" s="210"/>
      <c r="AQ96" s="210"/>
      <c r="AR96" s="309"/>
      <c r="AS96" s="275">
        <f t="shared" ref="AS96:AS99" si="139">SUM(H96+K96+N96+Q96+T96+W96+Z96+AC96+AF96+AI96+AL96+AO96)</f>
        <v>3780.7999999999997</v>
      </c>
      <c r="AT96" s="276">
        <f t="shared" ref="AT96:AT99" si="140">SUM(I96+L96+O96+R96+U96+X96+AA96+AD96+AG96+AJ96+AM96+AP96)</f>
        <v>3666.1</v>
      </c>
    </row>
    <row r="97" spans="1:46" ht="46.8">
      <c r="A97" s="426"/>
      <c r="B97" s="429"/>
      <c r="C97" s="180"/>
      <c r="D97" s="151" t="s">
        <v>2</v>
      </c>
      <c r="E97" s="167">
        <f>H97+K97+N97+Q97+T97+W97+Z97+AC97+AF97+AI97+AL97+AO97</f>
        <v>0</v>
      </c>
      <c r="F97" s="200">
        <f t="shared" si="136"/>
        <v>0</v>
      </c>
      <c r="G97" s="200">
        <v>0</v>
      </c>
      <c r="H97" s="167"/>
      <c r="I97" s="167"/>
      <c r="J97" s="167"/>
      <c r="K97" s="167"/>
      <c r="L97" s="167"/>
      <c r="M97" s="167"/>
      <c r="N97" s="167"/>
      <c r="O97" s="167"/>
      <c r="P97" s="167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323"/>
      <c r="AG97" s="323"/>
      <c r="AH97" s="323"/>
      <c r="AI97" s="341"/>
      <c r="AJ97" s="341"/>
      <c r="AK97" s="341"/>
      <c r="AL97" s="357"/>
      <c r="AM97" s="357"/>
      <c r="AN97" s="357"/>
      <c r="AO97" s="167"/>
      <c r="AP97" s="167"/>
      <c r="AQ97" s="167"/>
      <c r="AR97" s="310"/>
      <c r="AS97" s="219">
        <f t="shared" si="139"/>
        <v>0</v>
      </c>
      <c r="AT97" s="220">
        <f t="shared" si="140"/>
        <v>0</v>
      </c>
    </row>
    <row r="98" spans="1:46" ht="31.2">
      <c r="A98" s="426"/>
      <c r="B98" s="429"/>
      <c r="C98" s="180"/>
      <c r="D98" s="151" t="s">
        <v>280</v>
      </c>
      <c r="E98" s="167">
        <f>H98+K98+N98+Q98+T98+W98+Z98+AC98+AF98+AI98+AL98+AO98</f>
        <v>3780.7999999999997</v>
      </c>
      <c r="F98" s="200">
        <f t="shared" si="136"/>
        <v>3666.1</v>
      </c>
      <c r="G98" s="200">
        <f>F98/E98*100</f>
        <v>96.966250528988567</v>
      </c>
      <c r="H98" s="167">
        <v>0</v>
      </c>
      <c r="I98" s="167"/>
      <c r="J98" s="167"/>
      <c r="K98" s="167">
        <v>0</v>
      </c>
      <c r="L98" s="167"/>
      <c r="M98" s="167"/>
      <c r="N98" s="167"/>
      <c r="O98" s="167"/>
      <c r="P98" s="167"/>
      <c r="Q98" s="210">
        <v>0</v>
      </c>
      <c r="R98" s="210">
        <v>0</v>
      </c>
      <c r="S98" s="210"/>
      <c r="T98" s="210">
        <v>0</v>
      </c>
      <c r="U98" s="210">
        <v>0</v>
      </c>
      <c r="V98" s="210"/>
      <c r="W98" s="210">
        <v>0</v>
      </c>
      <c r="X98" s="210"/>
      <c r="Y98" s="210"/>
      <c r="Z98" s="210">
        <v>0</v>
      </c>
      <c r="AA98" s="210"/>
      <c r="AB98" s="210"/>
      <c r="AC98" s="210">
        <v>0</v>
      </c>
      <c r="AD98" s="210"/>
      <c r="AE98" s="210"/>
      <c r="AF98" s="323">
        <v>0</v>
      </c>
      <c r="AG98" s="323"/>
      <c r="AH98" s="323"/>
      <c r="AI98" s="341"/>
      <c r="AJ98" s="341"/>
      <c r="AK98" s="341"/>
      <c r="AL98" s="357">
        <v>3666.1</v>
      </c>
      <c r="AM98" s="357">
        <v>3666.1</v>
      </c>
      <c r="AN98" s="357"/>
      <c r="AO98" s="167">
        <v>114.7</v>
      </c>
      <c r="AP98" s="167"/>
      <c r="AQ98" s="167"/>
      <c r="AR98" s="310"/>
      <c r="AS98" s="219">
        <f t="shared" si="139"/>
        <v>3780.7999999999997</v>
      </c>
      <c r="AT98" s="220">
        <f t="shared" si="140"/>
        <v>3666.1</v>
      </c>
    </row>
    <row r="99" spans="1:46" ht="46.8">
      <c r="A99" s="427"/>
      <c r="B99" s="430"/>
      <c r="C99" s="180"/>
      <c r="D99" s="152" t="s">
        <v>43</v>
      </c>
      <c r="E99" s="167">
        <v>0</v>
      </c>
      <c r="F99" s="200">
        <f t="shared" si="136"/>
        <v>0</v>
      </c>
      <c r="G99" s="200">
        <v>0</v>
      </c>
      <c r="H99" s="167"/>
      <c r="I99" s="167"/>
      <c r="J99" s="167"/>
      <c r="K99" s="167"/>
      <c r="L99" s="167"/>
      <c r="M99" s="167"/>
      <c r="N99" s="167"/>
      <c r="O99" s="167"/>
      <c r="P99" s="167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323"/>
      <c r="AG99" s="323"/>
      <c r="AH99" s="323"/>
      <c r="AI99" s="341"/>
      <c r="AJ99" s="341"/>
      <c r="AK99" s="341"/>
      <c r="AL99" s="357"/>
      <c r="AM99" s="357"/>
      <c r="AN99" s="357"/>
      <c r="AO99" s="167"/>
      <c r="AP99" s="167"/>
      <c r="AQ99" s="167"/>
      <c r="AR99" s="310"/>
      <c r="AS99" s="219">
        <f t="shared" si="139"/>
        <v>0</v>
      </c>
      <c r="AT99" s="220">
        <f t="shared" si="140"/>
        <v>0</v>
      </c>
    </row>
    <row r="100" spans="1:46" ht="46.8">
      <c r="A100" s="474" t="s">
        <v>386</v>
      </c>
      <c r="B100" s="432" t="s">
        <v>387</v>
      </c>
      <c r="C100" s="180"/>
      <c r="D100" s="151" t="s">
        <v>2</v>
      </c>
      <c r="E100" s="167"/>
      <c r="F100" s="200"/>
      <c r="G100" s="200"/>
      <c r="H100" s="167"/>
      <c r="I100" s="167"/>
      <c r="J100" s="167"/>
      <c r="K100" s="167"/>
      <c r="L100" s="167"/>
      <c r="M100" s="167"/>
      <c r="N100" s="167"/>
      <c r="O100" s="167"/>
      <c r="P100" s="167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323"/>
      <c r="AG100" s="323"/>
      <c r="AH100" s="323"/>
      <c r="AI100" s="341"/>
      <c r="AJ100" s="341"/>
      <c r="AK100" s="341"/>
      <c r="AL100" s="357"/>
      <c r="AM100" s="357"/>
      <c r="AN100" s="357"/>
      <c r="AO100" s="167"/>
      <c r="AP100" s="167"/>
      <c r="AQ100" s="167"/>
      <c r="AR100" s="333"/>
      <c r="AS100" s="219"/>
      <c r="AT100" s="220"/>
    </row>
    <row r="101" spans="1:46" ht="31.2">
      <c r="A101" s="474"/>
      <c r="B101" s="432"/>
      <c r="C101" s="180"/>
      <c r="D101" s="151" t="s">
        <v>280</v>
      </c>
      <c r="E101" s="167">
        <f>AL101+AO101</f>
        <v>170</v>
      </c>
      <c r="F101" s="200">
        <f>AM101+AP101</f>
        <v>120</v>
      </c>
      <c r="G101" s="200"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323"/>
      <c r="AG101" s="323"/>
      <c r="AH101" s="323"/>
      <c r="AI101" s="341"/>
      <c r="AJ101" s="341"/>
      <c r="AK101" s="341"/>
      <c r="AL101" s="357">
        <v>120</v>
      </c>
      <c r="AM101" s="357">
        <v>120</v>
      </c>
      <c r="AN101" s="357"/>
      <c r="AO101" s="167">
        <v>50</v>
      </c>
      <c r="AP101" s="167"/>
      <c r="AQ101" s="167"/>
      <c r="AR101" s="333"/>
      <c r="AS101" s="219"/>
      <c r="AT101" s="220"/>
    </row>
    <row r="102" spans="1:46" ht="46.8">
      <c r="A102" s="474"/>
      <c r="B102" s="432"/>
      <c r="C102" s="180"/>
      <c r="D102" s="152" t="s">
        <v>43</v>
      </c>
      <c r="E102" s="167"/>
      <c r="F102" s="200"/>
      <c r="G102" s="200"/>
      <c r="H102" s="167"/>
      <c r="I102" s="167"/>
      <c r="J102" s="167"/>
      <c r="K102" s="167"/>
      <c r="L102" s="167"/>
      <c r="M102" s="167"/>
      <c r="N102" s="167"/>
      <c r="O102" s="167"/>
      <c r="P102" s="167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323"/>
      <c r="AG102" s="323"/>
      <c r="AH102" s="323"/>
      <c r="AI102" s="341"/>
      <c r="AJ102" s="341"/>
      <c r="AK102" s="341"/>
      <c r="AL102" s="357"/>
      <c r="AM102" s="357"/>
      <c r="AN102" s="357"/>
      <c r="AO102" s="167"/>
      <c r="AP102" s="167"/>
      <c r="AQ102" s="167"/>
      <c r="AR102" s="333"/>
      <c r="AS102" s="219"/>
      <c r="AT102" s="220"/>
    </row>
    <row r="103" spans="1:46" s="187" customFormat="1" ht="15.75" customHeight="1">
      <c r="A103" s="460" t="s">
        <v>325</v>
      </c>
      <c r="B103" s="461"/>
      <c r="C103" s="462"/>
      <c r="D103" s="185" t="s">
        <v>41</v>
      </c>
      <c r="E103" s="202">
        <f>SUM(E104:E106)</f>
        <v>83425.934999999998</v>
      </c>
      <c r="F103" s="202">
        <f>SUM(F104:F106)</f>
        <v>8626.0349999999999</v>
      </c>
      <c r="G103" s="202">
        <f t="shared" si="129"/>
        <v>10.339752260493094</v>
      </c>
      <c r="H103" s="202">
        <f>SUM(H104:H106)</f>
        <v>0</v>
      </c>
      <c r="I103" s="202">
        <f t="shared" ref="I103:AP103" si="141">SUM(I104:I106)</f>
        <v>0</v>
      </c>
      <c r="J103" s="202"/>
      <c r="K103" s="202">
        <f t="shared" si="141"/>
        <v>588</v>
      </c>
      <c r="L103" s="202">
        <f t="shared" si="141"/>
        <v>588</v>
      </c>
      <c r="M103" s="202">
        <f t="shared" ref="M103:M138" si="142">L103/K103*100</f>
        <v>100</v>
      </c>
      <c r="N103" s="202">
        <f>SUM(N104:N106)</f>
        <v>100</v>
      </c>
      <c r="O103" s="202">
        <f t="shared" si="141"/>
        <v>100</v>
      </c>
      <c r="P103" s="202">
        <f t="shared" ref="P103:P105" si="143">O103/N103*100</f>
        <v>100</v>
      </c>
      <c r="Q103" s="284">
        <f t="shared" si="141"/>
        <v>99.534999999999997</v>
      </c>
      <c r="R103" s="284">
        <f t="shared" si="141"/>
        <v>99.534999999999997</v>
      </c>
      <c r="S103" s="284">
        <f t="shared" ref="S103" si="144">R103/Q103*100</f>
        <v>100</v>
      </c>
      <c r="T103" s="284">
        <f>SUM(T104:T106)</f>
        <v>584.20000000000005</v>
      </c>
      <c r="U103" s="284">
        <f t="shared" si="141"/>
        <v>584.20000000000005</v>
      </c>
      <c r="V103" s="210">
        <f>U103/T103*100</f>
        <v>100</v>
      </c>
      <c r="W103" s="284">
        <f>SUM(W104:W106)</f>
        <v>1247.9000000000001</v>
      </c>
      <c r="X103" s="284">
        <f>SUM(X104:X106)</f>
        <v>1247.9000000000001</v>
      </c>
      <c r="Y103" s="284">
        <f t="shared" si="141"/>
        <v>0</v>
      </c>
      <c r="Z103" s="284">
        <f t="shared" si="141"/>
        <v>49.9</v>
      </c>
      <c r="AA103" s="284">
        <f t="shared" si="141"/>
        <v>49.9</v>
      </c>
      <c r="AB103" s="284">
        <f t="shared" si="141"/>
        <v>0</v>
      </c>
      <c r="AC103" s="284">
        <f t="shared" si="141"/>
        <v>141.80000000000001</v>
      </c>
      <c r="AD103" s="284">
        <f t="shared" si="141"/>
        <v>141.80000000000001</v>
      </c>
      <c r="AE103" s="284">
        <f t="shared" ref="AE103:AE138" si="145">AD103/AC103*100</f>
        <v>100</v>
      </c>
      <c r="AF103" s="324">
        <f t="shared" si="141"/>
        <v>755.4</v>
      </c>
      <c r="AG103" s="324">
        <f t="shared" si="141"/>
        <v>755.4</v>
      </c>
      <c r="AH103" s="324">
        <f t="shared" si="141"/>
        <v>0</v>
      </c>
      <c r="AI103" s="342">
        <f t="shared" si="141"/>
        <v>568.9</v>
      </c>
      <c r="AJ103" s="342">
        <f t="shared" si="141"/>
        <v>568.9</v>
      </c>
      <c r="AK103" s="341">
        <f t="shared" ref="AK103" si="146">AJ103/AI103*100</f>
        <v>100</v>
      </c>
      <c r="AL103" s="358">
        <f t="shared" si="141"/>
        <v>4490.3999999999996</v>
      </c>
      <c r="AM103" s="358">
        <f t="shared" si="141"/>
        <v>4490.3999999999996</v>
      </c>
      <c r="AN103" s="358">
        <f t="shared" si="141"/>
        <v>0</v>
      </c>
      <c r="AO103" s="202">
        <f t="shared" si="141"/>
        <v>74635.199999999997</v>
      </c>
      <c r="AP103" s="202">
        <f t="shared" si="141"/>
        <v>0</v>
      </c>
      <c r="AQ103" s="186">
        <f t="shared" ref="AQ103:AQ138" si="147">AP103/AO103*100</f>
        <v>0</v>
      </c>
      <c r="AR103" s="422"/>
      <c r="AS103" s="222">
        <f>SUM(H103+K103+N103+Q103+T103+W103+Z103+AC103+AF103+AI103+AL103+AO103)</f>
        <v>83261.235000000001</v>
      </c>
      <c r="AT103" s="220">
        <f t="shared" si="123"/>
        <v>8626.0349999999999</v>
      </c>
    </row>
    <row r="104" spans="1:46" s="189" customFormat="1" ht="46.8">
      <c r="A104" s="463"/>
      <c r="B104" s="464"/>
      <c r="C104" s="465"/>
      <c r="D104" s="188" t="s">
        <v>2</v>
      </c>
      <c r="E104" s="186">
        <f t="shared" ref="E104:L104" si="148">E77+E81+E89</f>
        <v>0</v>
      </c>
      <c r="F104" s="186">
        <f t="shared" si="148"/>
        <v>0</v>
      </c>
      <c r="G104" s="186">
        <f t="shared" si="148"/>
        <v>0</v>
      </c>
      <c r="H104" s="186">
        <f t="shared" si="148"/>
        <v>0</v>
      </c>
      <c r="I104" s="186">
        <f t="shared" si="148"/>
        <v>0</v>
      </c>
      <c r="J104" s="186">
        <f t="shared" si="148"/>
        <v>0</v>
      </c>
      <c r="K104" s="186">
        <f t="shared" si="148"/>
        <v>0</v>
      </c>
      <c r="L104" s="186">
        <f t="shared" si="148"/>
        <v>0</v>
      </c>
      <c r="M104" s="202"/>
      <c r="N104" s="186">
        <f t="shared" ref="N104:AQ104" si="149">N77+N81+N89</f>
        <v>0</v>
      </c>
      <c r="O104" s="186">
        <f t="shared" si="149"/>
        <v>0</v>
      </c>
      <c r="P104" s="186">
        <f t="shared" si="149"/>
        <v>0</v>
      </c>
      <c r="Q104" s="210">
        <f t="shared" si="149"/>
        <v>0</v>
      </c>
      <c r="R104" s="210">
        <f t="shared" si="149"/>
        <v>0</v>
      </c>
      <c r="S104" s="210">
        <f t="shared" si="149"/>
        <v>0</v>
      </c>
      <c r="T104" s="210">
        <f t="shared" si="149"/>
        <v>0</v>
      </c>
      <c r="U104" s="210">
        <f t="shared" si="149"/>
        <v>0</v>
      </c>
      <c r="V104" s="210">
        <f t="shared" si="149"/>
        <v>0</v>
      </c>
      <c r="W104" s="210">
        <f t="shared" si="149"/>
        <v>0</v>
      </c>
      <c r="X104" s="210">
        <f t="shared" si="149"/>
        <v>0</v>
      </c>
      <c r="Y104" s="210">
        <f t="shared" si="149"/>
        <v>0</v>
      </c>
      <c r="Z104" s="210">
        <f t="shared" si="149"/>
        <v>0</v>
      </c>
      <c r="AA104" s="210">
        <f t="shared" si="149"/>
        <v>0</v>
      </c>
      <c r="AB104" s="210">
        <f t="shared" si="149"/>
        <v>0</v>
      </c>
      <c r="AC104" s="210">
        <f t="shared" si="149"/>
        <v>0</v>
      </c>
      <c r="AD104" s="210">
        <f t="shared" si="149"/>
        <v>0</v>
      </c>
      <c r="AE104" s="210">
        <f t="shared" si="149"/>
        <v>0</v>
      </c>
      <c r="AF104" s="323">
        <f t="shared" si="149"/>
        <v>0</v>
      </c>
      <c r="AG104" s="323">
        <f t="shared" si="149"/>
        <v>0</v>
      </c>
      <c r="AH104" s="323">
        <f t="shared" si="149"/>
        <v>0</v>
      </c>
      <c r="AI104" s="341">
        <f t="shared" si="149"/>
        <v>0</v>
      </c>
      <c r="AJ104" s="341">
        <f t="shared" si="149"/>
        <v>0</v>
      </c>
      <c r="AK104" s="341">
        <f t="shared" si="149"/>
        <v>0</v>
      </c>
      <c r="AL104" s="357">
        <f t="shared" si="149"/>
        <v>0</v>
      </c>
      <c r="AM104" s="357">
        <f t="shared" si="149"/>
        <v>0</v>
      </c>
      <c r="AN104" s="357">
        <f t="shared" si="149"/>
        <v>0</v>
      </c>
      <c r="AO104" s="186">
        <f t="shared" si="149"/>
        <v>0</v>
      </c>
      <c r="AP104" s="186">
        <f t="shared" si="149"/>
        <v>0</v>
      </c>
      <c r="AQ104" s="186">
        <f t="shared" si="149"/>
        <v>0</v>
      </c>
      <c r="AR104" s="423"/>
      <c r="AT104" s="220">
        <f t="shared" si="123"/>
        <v>0</v>
      </c>
    </row>
    <row r="105" spans="1:46" s="189" customFormat="1" ht="31.2">
      <c r="A105" s="463"/>
      <c r="B105" s="464"/>
      <c r="C105" s="465"/>
      <c r="D105" s="188" t="s">
        <v>280</v>
      </c>
      <c r="E105" s="186">
        <f>E78+E82+E90+E74+E94+E84+E98+E101</f>
        <v>83425.934999999998</v>
      </c>
      <c r="F105" s="186">
        <f>F78+F82+F90+F94+F74+F84+F98+F101</f>
        <v>8626.0349999999999</v>
      </c>
      <c r="G105" s="186">
        <f t="shared" si="129"/>
        <v>10.339752260493094</v>
      </c>
      <c r="H105" s="186">
        <f>H78+H82+H90+H74</f>
        <v>0</v>
      </c>
      <c r="I105" s="186">
        <f>I78+I82+I90</f>
        <v>0</v>
      </c>
      <c r="J105" s="186">
        <f>J78+J82+J90</f>
        <v>0</v>
      </c>
      <c r="K105" s="186">
        <f>K78+K82+K90+K74</f>
        <v>588</v>
      </c>
      <c r="L105" s="186">
        <f>L78+L82+L90</f>
        <v>588</v>
      </c>
      <c r="M105" s="202">
        <f t="shared" si="142"/>
        <v>100</v>
      </c>
      <c r="N105" s="186">
        <f>N78+N82+N90+N74</f>
        <v>100</v>
      </c>
      <c r="O105" s="186">
        <f>O78+O82+O90</f>
        <v>100</v>
      </c>
      <c r="P105" s="202">
        <f t="shared" si="143"/>
        <v>100</v>
      </c>
      <c r="Q105" s="210">
        <f>Q78+Q82+Q90+Q74</f>
        <v>99.534999999999997</v>
      </c>
      <c r="R105" s="210">
        <f>R78+R82+R90</f>
        <v>99.534999999999997</v>
      </c>
      <c r="S105" s="284">
        <f t="shared" ref="S105" si="150">R105/Q105*100</f>
        <v>100</v>
      </c>
      <c r="T105" s="210">
        <f>T78+T82+T90+T84</f>
        <v>584.20000000000005</v>
      </c>
      <c r="U105" s="210">
        <f>U78+U82+U90+U84</f>
        <v>584.20000000000005</v>
      </c>
      <c r="V105" s="210" t="e">
        <f>V78+V82+V90</f>
        <v>#DIV/0!</v>
      </c>
      <c r="W105" s="210">
        <f>W78+W82+W90+W74+W92+W84</f>
        <v>1247.9000000000001</v>
      </c>
      <c r="X105" s="210">
        <f>X78+X82+X90+X84</f>
        <v>1247.9000000000001</v>
      </c>
      <c r="Y105" s="210">
        <f>Y78+Y82+Y90</f>
        <v>0</v>
      </c>
      <c r="Z105" s="210">
        <f>Z78+Z82+Z90+Z74+Z92+Z84</f>
        <v>49.9</v>
      </c>
      <c r="AA105" s="210">
        <f t="shared" ref="AA105:AQ105" si="151">AA78+AA82+AA90+AA74+AA92+AA84</f>
        <v>49.9</v>
      </c>
      <c r="AB105" s="210">
        <f t="shared" si="151"/>
        <v>0</v>
      </c>
      <c r="AC105" s="210">
        <f t="shared" si="151"/>
        <v>141.80000000000001</v>
      </c>
      <c r="AD105" s="210">
        <f t="shared" si="151"/>
        <v>141.80000000000001</v>
      </c>
      <c r="AE105" s="210">
        <f t="shared" si="151"/>
        <v>0</v>
      </c>
      <c r="AF105" s="323">
        <f>AF78+AF82+AF90+AF74+AF92+AF84+AF98</f>
        <v>755.4</v>
      </c>
      <c r="AG105" s="323">
        <f t="shared" si="151"/>
        <v>755.4</v>
      </c>
      <c r="AH105" s="323">
        <f t="shared" si="151"/>
        <v>0</v>
      </c>
      <c r="AI105" s="341">
        <f t="shared" si="151"/>
        <v>568.9</v>
      </c>
      <c r="AJ105" s="341">
        <f t="shared" si="151"/>
        <v>568.9</v>
      </c>
      <c r="AK105" s="341">
        <f t="shared" si="151"/>
        <v>0</v>
      </c>
      <c r="AL105" s="357">
        <f>AL78+AL82+AL90+AL74+AL92+AL84+AL98+AL101</f>
        <v>4490.3999999999996</v>
      </c>
      <c r="AM105" s="357">
        <f>AM78+AM82+AM90+AM74+AM92+AM84+AM98+AM101</f>
        <v>4490.3999999999996</v>
      </c>
      <c r="AN105" s="357">
        <f t="shared" si="151"/>
        <v>0</v>
      </c>
      <c r="AO105" s="186">
        <f>AO78+AO82+AO90+AO74+AO92+AO84</f>
        <v>74635.199999999997</v>
      </c>
      <c r="AP105" s="186">
        <f t="shared" si="151"/>
        <v>0</v>
      </c>
      <c r="AQ105" s="186">
        <f t="shared" si="151"/>
        <v>0</v>
      </c>
      <c r="AR105" s="423"/>
      <c r="AS105" s="219">
        <f>SUM(H105+K105+N105+Q105+T105+W105+Z105+AC105+AF105+AI105+AL105+AO105)</f>
        <v>83261.235000000001</v>
      </c>
      <c r="AT105" s="220">
        <f>SUM(I105+L105+O105+R105+U105+X105+AA105+AD105+AG105+AJ105+AM105+AP105)</f>
        <v>8626.0349999999999</v>
      </c>
    </row>
    <row r="106" spans="1:46" s="189" customFormat="1" ht="46.8">
      <c r="A106" s="466"/>
      <c r="B106" s="467"/>
      <c r="C106" s="468"/>
      <c r="D106" s="190" t="s">
        <v>43</v>
      </c>
      <c r="E106" s="186">
        <f>E79+E83+E91</f>
        <v>0</v>
      </c>
      <c r="F106" s="186">
        <f>F79+F83+F91</f>
        <v>0</v>
      </c>
      <c r="G106" s="186">
        <f>G79+G83+G91</f>
        <v>0</v>
      </c>
      <c r="H106" s="186">
        <f>H79+H83+H91</f>
        <v>0</v>
      </c>
      <c r="I106" s="186">
        <f>I79+I83+I91</f>
        <v>0</v>
      </c>
      <c r="J106" s="186">
        <f>J79+J83+J91</f>
        <v>0</v>
      </c>
      <c r="K106" s="186">
        <f>K79+K83+K91</f>
        <v>0</v>
      </c>
      <c r="L106" s="186">
        <f>L79+L83+L91</f>
        <v>0</v>
      </c>
      <c r="M106" s="186">
        <f>M79+M83+M91</f>
        <v>0</v>
      </c>
      <c r="N106" s="186">
        <f>N79+N83+N91</f>
        <v>0</v>
      </c>
      <c r="O106" s="186">
        <f>O79+O83+O91</f>
        <v>0</v>
      </c>
      <c r="P106" s="186">
        <f>P79+P83+P91</f>
        <v>0</v>
      </c>
      <c r="Q106" s="210">
        <f>Q79+Q83+Q91</f>
        <v>0</v>
      </c>
      <c r="R106" s="210">
        <f>R79+R83+R91</f>
        <v>0</v>
      </c>
      <c r="S106" s="210">
        <f>S79+S83+S91</f>
        <v>0</v>
      </c>
      <c r="T106" s="210">
        <f>T79+T83+T91</f>
        <v>0</v>
      </c>
      <c r="U106" s="210">
        <f>U79+U83+U91</f>
        <v>0</v>
      </c>
      <c r="V106" s="210">
        <f>V79+V83+V91</f>
        <v>0</v>
      </c>
      <c r="W106" s="210">
        <f>W79+W83+W91</f>
        <v>0</v>
      </c>
      <c r="X106" s="210">
        <f>X79+X83+X91</f>
        <v>0</v>
      </c>
      <c r="Y106" s="210">
        <f>Y79+Y83+Y91</f>
        <v>0</v>
      </c>
      <c r="Z106" s="210">
        <f t="shared" ref="Z106:AQ106" si="152">Z79+Z83+Z91</f>
        <v>0</v>
      </c>
      <c r="AA106" s="210">
        <f t="shared" si="152"/>
        <v>0</v>
      </c>
      <c r="AB106" s="210">
        <f t="shared" si="152"/>
        <v>0</v>
      </c>
      <c r="AC106" s="210">
        <f t="shared" si="152"/>
        <v>0</v>
      </c>
      <c r="AD106" s="210">
        <f t="shared" si="152"/>
        <v>0</v>
      </c>
      <c r="AE106" s="210">
        <f t="shared" si="152"/>
        <v>0</v>
      </c>
      <c r="AF106" s="323">
        <f t="shared" si="152"/>
        <v>0</v>
      </c>
      <c r="AG106" s="323">
        <f t="shared" si="152"/>
        <v>0</v>
      </c>
      <c r="AH106" s="323">
        <f t="shared" si="152"/>
        <v>0</v>
      </c>
      <c r="AI106" s="341">
        <f t="shared" si="152"/>
        <v>0</v>
      </c>
      <c r="AJ106" s="341">
        <f t="shared" si="152"/>
        <v>0</v>
      </c>
      <c r="AK106" s="341">
        <f t="shared" si="152"/>
        <v>0</v>
      </c>
      <c r="AL106" s="357">
        <f t="shared" si="152"/>
        <v>0</v>
      </c>
      <c r="AM106" s="357">
        <f t="shared" si="152"/>
        <v>0</v>
      </c>
      <c r="AN106" s="357">
        <f t="shared" si="152"/>
        <v>0</v>
      </c>
      <c r="AO106" s="186">
        <f t="shared" si="152"/>
        <v>0</v>
      </c>
      <c r="AP106" s="186">
        <f t="shared" si="152"/>
        <v>0</v>
      </c>
      <c r="AQ106" s="186">
        <f t="shared" si="152"/>
        <v>0</v>
      </c>
      <c r="AR106" s="424"/>
      <c r="AT106" s="220">
        <f t="shared" si="123"/>
        <v>0</v>
      </c>
    </row>
    <row r="107" spans="1:46" s="150" customFormat="1">
      <c r="A107" s="431" t="s">
        <v>16</v>
      </c>
      <c r="B107" s="432" t="s">
        <v>326</v>
      </c>
      <c r="C107" s="446"/>
      <c r="D107" s="154" t="s">
        <v>41</v>
      </c>
      <c r="E107" s="172">
        <f>E131</f>
        <v>142265.24791000001</v>
      </c>
      <c r="F107" s="199">
        <f t="shared" ref="F107:AP110" si="153">F131</f>
        <v>124407.60790999999</v>
      </c>
      <c r="G107" s="199">
        <f t="shared" si="129"/>
        <v>87.447644268474377</v>
      </c>
      <c r="H107" s="172">
        <f t="shared" si="153"/>
        <v>5461.9</v>
      </c>
      <c r="I107" s="172">
        <f t="shared" si="153"/>
        <v>5461.9</v>
      </c>
      <c r="J107" s="172">
        <f t="shared" ref="J107:J131" si="154">I107/H107*100</f>
        <v>100</v>
      </c>
      <c r="K107" s="172">
        <f t="shared" si="153"/>
        <v>12939.499999999998</v>
      </c>
      <c r="L107" s="172">
        <f t="shared" si="153"/>
        <v>12939.499999999998</v>
      </c>
      <c r="M107" s="172">
        <f t="shared" si="142"/>
        <v>100</v>
      </c>
      <c r="N107" s="172">
        <f t="shared" si="153"/>
        <v>10969.736199999999</v>
      </c>
      <c r="O107" s="172">
        <f t="shared" si="153"/>
        <v>10969.736199999999</v>
      </c>
      <c r="P107" s="167">
        <f t="shared" ref="P107" si="155">O107/N107*100</f>
        <v>100</v>
      </c>
      <c r="Q107" s="284">
        <f t="shared" si="153"/>
        <v>10628.284679999999</v>
      </c>
      <c r="R107" s="284">
        <f t="shared" si="153"/>
        <v>10628.284679999999</v>
      </c>
      <c r="S107" s="284">
        <f t="shared" si="153"/>
        <v>100</v>
      </c>
      <c r="T107" s="284">
        <f t="shared" si="153"/>
        <v>12820.03703</v>
      </c>
      <c r="U107" s="284">
        <f t="shared" si="153"/>
        <v>12820.03703</v>
      </c>
      <c r="V107" s="210">
        <f>U107/T107*100</f>
        <v>100</v>
      </c>
      <c r="W107" s="284">
        <f>W131</f>
        <v>15177.1</v>
      </c>
      <c r="X107" s="284">
        <f t="shared" si="153"/>
        <v>15177</v>
      </c>
      <c r="Y107" s="284">
        <f t="shared" si="153"/>
        <v>99.999341112597264</v>
      </c>
      <c r="Z107" s="284">
        <f t="shared" si="153"/>
        <v>15677</v>
      </c>
      <c r="AA107" s="284">
        <f t="shared" si="153"/>
        <v>15677</v>
      </c>
      <c r="AB107" s="284">
        <f t="shared" ref="AB107:AB108" si="156">AA107/Z107*100</f>
        <v>100</v>
      </c>
      <c r="AC107" s="284">
        <f t="shared" si="153"/>
        <v>10497.6</v>
      </c>
      <c r="AD107" s="284">
        <f>AD131</f>
        <v>10497.6</v>
      </c>
      <c r="AE107" s="284">
        <f t="shared" si="145"/>
        <v>100</v>
      </c>
      <c r="AF107" s="324">
        <f t="shared" si="153"/>
        <v>9041.44</v>
      </c>
      <c r="AG107" s="324">
        <f t="shared" si="153"/>
        <v>9041.44</v>
      </c>
      <c r="AH107" s="324">
        <f t="shared" si="153"/>
        <v>0</v>
      </c>
      <c r="AI107" s="342">
        <f t="shared" si="153"/>
        <v>14092.869999999999</v>
      </c>
      <c r="AJ107" s="342">
        <f t="shared" si="153"/>
        <v>14092.910000000002</v>
      </c>
      <c r="AK107" s="341">
        <f t="shared" ref="AK107" si="157">AJ107/AI107*100</f>
        <v>100.00028383146942</v>
      </c>
      <c r="AL107" s="358">
        <f t="shared" si="153"/>
        <v>7102.2</v>
      </c>
      <c r="AM107" s="358">
        <f t="shared" si="153"/>
        <v>7102.2</v>
      </c>
      <c r="AN107" s="357">
        <f t="shared" ref="AN107" si="158">AM107/AL107*100</f>
        <v>100</v>
      </c>
      <c r="AO107" s="172">
        <f t="shared" si="153"/>
        <v>17857.579999999998</v>
      </c>
      <c r="AP107" s="172">
        <f t="shared" si="153"/>
        <v>0</v>
      </c>
      <c r="AQ107" s="167">
        <f t="shared" si="147"/>
        <v>0</v>
      </c>
      <c r="AR107" s="444"/>
      <c r="AS107" s="223">
        <f>SUM(H107+K107+N107+Q107+T107+W107+Z107+AC107+AF107+AI107+AL107+AO107)</f>
        <v>142265.24791000001</v>
      </c>
      <c r="AT107" s="220">
        <f t="shared" si="123"/>
        <v>124407.60791000001</v>
      </c>
    </row>
    <row r="108" spans="1:46" ht="46.8">
      <c r="A108" s="431"/>
      <c r="B108" s="432"/>
      <c r="C108" s="446"/>
      <c r="D108" s="151" t="s">
        <v>2</v>
      </c>
      <c r="E108" s="167">
        <f>E132</f>
        <v>14606.63</v>
      </c>
      <c r="F108" s="200">
        <f>F132</f>
        <v>13492.099999999999</v>
      </c>
      <c r="G108" s="200"/>
      <c r="H108" s="167">
        <f>H132</f>
        <v>0</v>
      </c>
      <c r="I108" s="167">
        <f t="shared" ref="I108:S108" si="159">I132</f>
        <v>0</v>
      </c>
      <c r="J108" s="167"/>
      <c r="K108" s="167">
        <f>K132</f>
        <v>0</v>
      </c>
      <c r="L108" s="167">
        <f t="shared" si="159"/>
        <v>0</v>
      </c>
      <c r="M108" s="167"/>
      <c r="N108" s="167">
        <f>N132</f>
        <v>0</v>
      </c>
      <c r="O108" s="167">
        <f t="shared" si="159"/>
        <v>0</v>
      </c>
      <c r="P108" s="167">
        <f t="shared" si="159"/>
        <v>0</v>
      </c>
      <c r="Q108" s="210">
        <f>Q132</f>
        <v>0</v>
      </c>
      <c r="R108" s="210">
        <f t="shared" si="159"/>
        <v>0</v>
      </c>
      <c r="S108" s="210">
        <f t="shared" si="159"/>
        <v>0</v>
      </c>
      <c r="T108" s="210">
        <f>T132</f>
        <v>257.2</v>
      </c>
      <c r="U108" s="210">
        <f>U132</f>
        <v>257.2</v>
      </c>
      <c r="V108" s="210">
        <f t="shared" si="153"/>
        <v>100</v>
      </c>
      <c r="W108" s="210">
        <f>W132</f>
        <v>3197.2</v>
      </c>
      <c r="X108" s="210">
        <f t="shared" si="153"/>
        <v>3197.1</v>
      </c>
      <c r="Y108" s="210">
        <f t="shared" si="153"/>
        <v>0</v>
      </c>
      <c r="Z108" s="210">
        <f>Z132</f>
        <v>2671.5</v>
      </c>
      <c r="AA108" s="210">
        <f t="shared" si="153"/>
        <v>2671.5</v>
      </c>
      <c r="AB108" s="210">
        <f t="shared" si="156"/>
        <v>100</v>
      </c>
      <c r="AC108" s="210">
        <f>AC132</f>
        <v>166.7</v>
      </c>
      <c r="AD108" s="210">
        <v>166.7</v>
      </c>
      <c r="AE108" s="210"/>
      <c r="AF108" s="323">
        <f>AF132</f>
        <v>3278.6</v>
      </c>
      <c r="AG108" s="323">
        <f t="shared" si="153"/>
        <v>3278.6</v>
      </c>
      <c r="AH108" s="323">
        <f t="shared" si="153"/>
        <v>0</v>
      </c>
      <c r="AI108" s="341">
        <f>AI132</f>
        <v>2261.46</v>
      </c>
      <c r="AJ108" s="341">
        <f t="shared" si="153"/>
        <v>2261.5</v>
      </c>
      <c r="AK108" s="341">
        <f t="shared" si="153"/>
        <v>0</v>
      </c>
      <c r="AL108" s="357">
        <f>AL132</f>
        <v>1659.5</v>
      </c>
      <c r="AM108" s="357">
        <f t="shared" si="153"/>
        <v>1659.5</v>
      </c>
      <c r="AN108" s="357">
        <f t="shared" si="153"/>
        <v>0</v>
      </c>
      <c r="AO108" s="167">
        <f>AO132</f>
        <v>1114.4699999999998</v>
      </c>
      <c r="AP108" s="167">
        <f t="shared" si="153"/>
        <v>0</v>
      </c>
      <c r="AQ108" s="167"/>
      <c r="AR108" s="445"/>
      <c r="AS108" s="218">
        <f>SUM(T108+W108+Z108+AC108+AF108+AI108+AL108+AO108)</f>
        <v>14606.63</v>
      </c>
      <c r="AT108" s="220">
        <f>SUM(I108+L108+O108+R108+U108+X108+AA108+AD108+AG108+AJ108+AM108+AP108)</f>
        <v>13492.099999999999</v>
      </c>
    </row>
    <row r="109" spans="1:46" s="277" customFormat="1" ht="17.25" customHeight="1">
      <c r="A109" s="431"/>
      <c r="B109" s="432"/>
      <c r="C109" s="446"/>
      <c r="D109" s="274" t="s">
        <v>280</v>
      </c>
      <c r="E109" s="210">
        <f>E133</f>
        <v>111579.61716000001</v>
      </c>
      <c r="F109" s="210">
        <f>F133</f>
        <v>101978.75715999999</v>
      </c>
      <c r="G109" s="210">
        <f t="shared" si="129"/>
        <v>91.395507311848149</v>
      </c>
      <c r="H109" s="210">
        <f t="shared" si="153"/>
        <v>5272</v>
      </c>
      <c r="I109" s="210">
        <f t="shared" si="153"/>
        <v>5272</v>
      </c>
      <c r="J109" s="210">
        <f t="shared" si="154"/>
        <v>100</v>
      </c>
      <c r="K109" s="210">
        <f t="shared" si="153"/>
        <v>12401.099999999999</v>
      </c>
      <c r="L109" s="210">
        <f t="shared" si="153"/>
        <v>12401.099999999999</v>
      </c>
      <c r="M109" s="210">
        <f t="shared" si="142"/>
        <v>100</v>
      </c>
      <c r="N109" s="210">
        <f t="shared" si="153"/>
        <v>10635.3</v>
      </c>
      <c r="O109" s="210">
        <f t="shared" si="153"/>
        <v>10635.3</v>
      </c>
      <c r="P109" s="210">
        <f t="shared" si="153"/>
        <v>100</v>
      </c>
      <c r="Q109" s="210">
        <f t="shared" si="153"/>
        <v>10138.97013</v>
      </c>
      <c r="R109" s="210">
        <f t="shared" si="153"/>
        <v>10138.97013</v>
      </c>
      <c r="S109" s="210">
        <f t="shared" si="153"/>
        <v>100</v>
      </c>
      <c r="T109" s="210">
        <f>T133</f>
        <v>12101.237029999998</v>
      </c>
      <c r="U109" s="210">
        <f t="shared" si="153"/>
        <v>12101.237029999998</v>
      </c>
      <c r="V109" s="210">
        <f t="shared" si="153"/>
        <v>300</v>
      </c>
      <c r="W109" s="210">
        <f>W133</f>
        <v>11303</v>
      </c>
      <c r="X109" s="210">
        <f t="shared" si="153"/>
        <v>11303</v>
      </c>
      <c r="Y109" s="210">
        <f>X109/W109*100</f>
        <v>100</v>
      </c>
      <c r="Z109" s="210">
        <f>Z133</f>
        <v>11391.5</v>
      </c>
      <c r="AA109" s="210">
        <f t="shared" si="153"/>
        <v>11391.5</v>
      </c>
      <c r="AB109" s="210">
        <f t="shared" si="153"/>
        <v>100</v>
      </c>
      <c r="AC109" s="210">
        <f>AC133</f>
        <v>8417</v>
      </c>
      <c r="AD109" s="210">
        <f t="shared" si="153"/>
        <v>8417</v>
      </c>
      <c r="AE109" s="210">
        <f t="shared" si="145"/>
        <v>100</v>
      </c>
      <c r="AF109" s="323">
        <f>AF133</f>
        <v>4033.4400000000005</v>
      </c>
      <c r="AG109" s="323">
        <f t="shared" si="153"/>
        <v>4033.4400000000005</v>
      </c>
      <c r="AH109" s="323">
        <f t="shared" si="153"/>
        <v>0</v>
      </c>
      <c r="AI109" s="341">
        <f>AI133</f>
        <v>11098.91</v>
      </c>
      <c r="AJ109" s="341"/>
      <c r="AK109" s="341">
        <f t="shared" ref="AK109:AK138" si="160">AJ109/AI109*100</f>
        <v>0</v>
      </c>
      <c r="AL109" s="357">
        <f t="shared" si="153"/>
        <v>5186.3</v>
      </c>
      <c r="AM109" s="357">
        <f>AM133</f>
        <v>5186.3</v>
      </c>
      <c r="AN109" s="357">
        <f t="shared" ref="AN109:AN111" si="161">AM109/AL109*100</f>
        <v>100</v>
      </c>
      <c r="AO109" s="210">
        <f t="shared" si="153"/>
        <v>9600.8599999999988</v>
      </c>
      <c r="AP109" s="210">
        <f t="shared" si="153"/>
        <v>0</v>
      </c>
      <c r="AQ109" s="210">
        <f t="shared" si="147"/>
        <v>0</v>
      </c>
      <c r="AR109" s="445"/>
      <c r="AS109" s="275">
        <f>SUM(T109+W109+Z109+AC109+AF109+AI109+AL109+AO109+Q109+N109+K109+H109)</f>
        <v>111579.61715999999</v>
      </c>
      <c r="AT109" s="276">
        <f t="shared" si="123"/>
        <v>90879.84715999999</v>
      </c>
    </row>
    <row r="110" spans="1:46" ht="46.8">
      <c r="A110" s="431"/>
      <c r="B110" s="432"/>
      <c r="C110" s="446"/>
      <c r="D110" s="152" t="s">
        <v>43</v>
      </c>
      <c r="E110" s="167">
        <f>E134</f>
        <v>16079.000749999999</v>
      </c>
      <c r="F110" s="200">
        <f t="shared" si="153"/>
        <v>8936.7507499999992</v>
      </c>
      <c r="G110" s="200">
        <f t="shared" si="129"/>
        <v>55.580262038360807</v>
      </c>
      <c r="H110" s="167">
        <f t="shared" si="153"/>
        <v>189.9</v>
      </c>
      <c r="I110" s="167">
        <f t="shared" si="153"/>
        <v>189.9</v>
      </c>
      <c r="J110" s="167">
        <f t="shared" si="154"/>
        <v>100</v>
      </c>
      <c r="K110" s="167">
        <f t="shared" si="153"/>
        <v>538.4</v>
      </c>
      <c r="L110" s="167">
        <f t="shared" si="153"/>
        <v>538.4</v>
      </c>
      <c r="M110" s="167">
        <f t="shared" si="142"/>
        <v>100</v>
      </c>
      <c r="N110" s="167">
        <f t="shared" si="153"/>
        <v>334.43619999999999</v>
      </c>
      <c r="O110" s="167">
        <f t="shared" si="153"/>
        <v>334.43619999999999</v>
      </c>
      <c r="P110" s="167">
        <f t="shared" ref="P110" si="162">O110/N110*100</f>
        <v>100</v>
      </c>
      <c r="Q110" s="210">
        <f t="shared" si="153"/>
        <v>489.31455</v>
      </c>
      <c r="R110" s="210">
        <f t="shared" si="153"/>
        <v>489.31455</v>
      </c>
      <c r="S110" s="210">
        <f t="shared" si="153"/>
        <v>100</v>
      </c>
      <c r="T110" s="210">
        <f t="shared" si="153"/>
        <v>461.6</v>
      </c>
      <c r="U110" s="210">
        <f t="shared" si="153"/>
        <v>461.6</v>
      </c>
      <c r="V110" s="210">
        <f>U110/T110*100</f>
        <v>100</v>
      </c>
      <c r="W110" s="210">
        <f t="shared" si="153"/>
        <v>676.9</v>
      </c>
      <c r="X110" s="210">
        <f t="shared" si="153"/>
        <v>676.9</v>
      </c>
      <c r="Y110" s="210">
        <f t="shared" si="153"/>
        <v>100</v>
      </c>
      <c r="Z110" s="210">
        <f t="shared" si="153"/>
        <v>1614</v>
      </c>
      <c r="AA110" s="210">
        <f t="shared" si="153"/>
        <v>1614</v>
      </c>
      <c r="AB110" s="210">
        <f t="shared" si="153"/>
        <v>100</v>
      </c>
      <c r="AC110" s="210">
        <f t="shared" si="153"/>
        <v>1913.9</v>
      </c>
      <c r="AD110" s="210">
        <f t="shared" si="153"/>
        <v>1913.9</v>
      </c>
      <c r="AE110" s="210">
        <f t="shared" si="145"/>
        <v>100</v>
      </c>
      <c r="AF110" s="323">
        <f t="shared" si="153"/>
        <v>1729.3999999999999</v>
      </c>
      <c r="AG110" s="323">
        <f t="shared" si="153"/>
        <v>1729.3999999999999</v>
      </c>
      <c r="AH110" s="323">
        <f t="shared" si="153"/>
        <v>0</v>
      </c>
      <c r="AI110" s="341">
        <f t="shared" si="153"/>
        <v>732.5</v>
      </c>
      <c r="AJ110" s="341">
        <f t="shared" si="153"/>
        <v>732.5</v>
      </c>
      <c r="AK110" s="341">
        <f t="shared" si="160"/>
        <v>100</v>
      </c>
      <c r="AL110" s="357">
        <f t="shared" si="153"/>
        <v>256.39999999999998</v>
      </c>
      <c r="AM110" s="357">
        <f t="shared" si="153"/>
        <v>256.39999999999998</v>
      </c>
      <c r="AN110" s="357">
        <f t="shared" si="161"/>
        <v>100</v>
      </c>
      <c r="AO110" s="167">
        <f t="shared" si="153"/>
        <v>7142.2499999999991</v>
      </c>
      <c r="AP110" s="167">
        <f t="shared" si="153"/>
        <v>0</v>
      </c>
      <c r="AQ110" s="167">
        <f t="shared" si="147"/>
        <v>0</v>
      </c>
      <c r="AR110" s="445"/>
      <c r="AS110" s="218">
        <f>SUM(T110+W110+Z110+AC110+AF110+AI110+AL110+AO110+Q110+N110+K110+H110)</f>
        <v>16079.000749999996</v>
      </c>
      <c r="AT110" s="220">
        <f t="shared" si="123"/>
        <v>8936.7507499999992</v>
      </c>
    </row>
    <row r="111" spans="1:46" s="150" customFormat="1">
      <c r="A111" s="431" t="s">
        <v>327</v>
      </c>
      <c r="B111" s="432" t="s">
        <v>292</v>
      </c>
      <c r="C111" s="446"/>
      <c r="D111" s="154" t="s">
        <v>41</v>
      </c>
      <c r="E111" s="172">
        <f>SUM(E112:E114)</f>
        <v>95111.249380000008</v>
      </c>
      <c r="F111" s="199">
        <f>SUM(F112:F114)</f>
        <v>88647.109380000009</v>
      </c>
      <c r="G111" s="199">
        <f t="shared" si="129"/>
        <v>93.203601001839758</v>
      </c>
      <c r="H111" s="172">
        <f t="shared" ref="H111:AP111" si="163">SUM(H112:H114)</f>
        <v>2542.6</v>
      </c>
      <c r="I111" s="172">
        <f t="shared" si="163"/>
        <v>2542.6</v>
      </c>
      <c r="J111" s="172">
        <f t="shared" si="154"/>
        <v>100</v>
      </c>
      <c r="K111" s="172">
        <f t="shared" si="163"/>
        <v>8367.9</v>
      </c>
      <c r="L111" s="172">
        <f t="shared" si="163"/>
        <v>8367.9</v>
      </c>
      <c r="M111" s="172">
        <f t="shared" si="142"/>
        <v>100</v>
      </c>
      <c r="N111" s="172">
        <f t="shared" si="163"/>
        <v>7377.3</v>
      </c>
      <c r="O111" s="172">
        <f t="shared" si="163"/>
        <v>7377.3</v>
      </c>
      <c r="P111" s="172">
        <f t="shared" si="163"/>
        <v>100</v>
      </c>
      <c r="Q111" s="284">
        <f t="shared" si="163"/>
        <v>7437.2793799999999</v>
      </c>
      <c r="R111" s="284">
        <f t="shared" si="163"/>
        <v>7437.2793799999999</v>
      </c>
      <c r="S111" s="284">
        <f t="shared" si="163"/>
        <v>100</v>
      </c>
      <c r="T111" s="284">
        <f t="shared" si="163"/>
        <v>9657.2999999999993</v>
      </c>
      <c r="U111" s="284">
        <f t="shared" si="163"/>
        <v>9657.2999999999993</v>
      </c>
      <c r="V111" s="210">
        <f>U111/T111*100</f>
        <v>100</v>
      </c>
      <c r="W111" s="284">
        <f t="shared" si="163"/>
        <v>12208.7</v>
      </c>
      <c r="X111" s="284">
        <f t="shared" si="163"/>
        <v>12208.6</v>
      </c>
      <c r="Y111" s="284">
        <f t="shared" si="163"/>
        <v>100</v>
      </c>
      <c r="Z111" s="284">
        <f t="shared" si="163"/>
        <v>11489.7</v>
      </c>
      <c r="AA111" s="284">
        <f t="shared" si="163"/>
        <v>11489.7</v>
      </c>
      <c r="AB111" s="284">
        <f t="shared" si="163"/>
        <v>200</v>
      </c>
      <c r="AC111" s="284">
        <f t="shared" si="163"/>
        <v>8272.5</v>
      </c>
      <c r="AD111" s="284">
        <f t="shared" si="163"/>
        <v>8272.5</v>
      </c>
      <c r="AE111" s="284">
        <f t="shared" si="145"/>
        <v>100</v>
      </c>
      <c r="AF111" s="324">
        <f t="shared" si="163"/>
        <v>5804.38</v>
      </c>
      <c r="AG111" s="324">
        <f t="shared" si="163"/>
        <v>5804.38</v>
      </c>
      <c r="AH111" s="324">
        <f t="shared" si="163"/>
        <v>0</v>
      </c>
      <c r="AI111" s="342">
        <f t="shared" si="163"/>
        <v>11348.96</v>
      </c>
      <c r="AJ111" s="342">
        <f t="shared" si="163"/>
        <v>11348.95</v>
      </c>
      <c r="AK111" s="341">
        <f t="shared" si="160"/>
        <v>99.999911886199271</v>
      </c>
      <c r="AL111" s="358">
        <f t="shared" si="163"/>
        <v>4140.6000000000004</v>
      </c>
      <c r="AM111" s="358">
        <f t="shared" si="163"/>
        <v>4140.6000000000004</v>
      </c>
      <c r="AN111" s="357">
        <f t="shared" si="161"/>
        <v>100</v>
      </c>
      <c r="AO111" s="172">
        <f t="shared" si="163"/>
        <v>6464.0299999999988</v>
      </c>
      <c r="AP111" s="172">
        <f t="shared" si="163"/>
        <v>0</v>
      </c>
      <c r="AQ111" s="167">
        <f t="shared" si="147"/>
        <v>0</v>
      </c>
      <c r="AR111" s="444"/>
      <c r="AS111" s="218">
        <f t="shared" ref="AS111:AS165" si="164">SUM(T111+W111+Z111+AC111+AF111+AI111+AL111+AO111+Q111+N111+K111+H111)</f>
        <v>95111.249379999979</v>
      </c>
      <c r="AT111" s="220">
        <f t="shared" si="123"/>
        <v>88647.109380000009</v>
      </c>
    </row>
    <row r="112" spans="1:46" s="277" customFormat="1" ht="33.75" customHeight="1">
      <c r="A112" s="431"/>
      <c r="B112" s="432"/>
      <c r="C112" s="446"/>
      <c r="D112" s="274" t="s">
        <v>2</v>
      </c>
      <c r="E112" s="313">
        <f>H112+K112+N112+Q112+T112+W112+Z112+AC112+AF112+AI112+AL112+AO112</f>
        <v>14606.63</v>
      </c>
      <c r="F112" s="210">
        <f>I112+L112+O112+R112+U112+X112+AA112+AD112+AG112+AJ112+AM112+AP112</f>
        <v>13492.099999999999</v>
      </c>
      <c r="G112" s="210">
        <f t="shared" si="129"/>
        <v>92.369697870076806</v>
      </c>
      <c r="H112" s="210"/>
      <c r="I112" s="210"/>
      <c r="J112" s="210"/>
      <c r="K112" s="210">
        <v>0</v>
      </c>
      <c r="L112" s="210"/>
      <c r="M112" s="210"/>
      <c r="N112" s="210">
        <v>0</v>
      </c>
      <c r="O112" s="210"/>
      <c r="P112" s="210"/>
      <c r="Q112" s="210">
        <v>0</v>
      </c>
      <c r="R112" s="210"/>
      <c r="S112" s="210"/>
      <c r="T112" s="210">
        <f>257.2+T116</f>
        <v>257.2</v>
      </c>
      <c r="U112" s="210">
        <f>257.2+U116</f>
        <v>257.2</v>
      </c>
      <c r="V112" s="210">
        <f>U112/T112*100</f>
        <v>100</v>
      </c>
      <c r="W112" s="210">
        <f>2001.2+W116</f>
        <v>3197.2</v>
      </c>
      <c r="X112" s="210">
        <f>X116+X159+X163</f>
        <v>3197.1</v>
      </c>
      <c r="Y112" s="210">
        <f t="shared" ref="Y112:AQ112" si="165">Y116+Y159+Y163</f>
        <v>0</v>
      </c>
      <c r="Z112" s="210">
        <f>Z116+Z159+Z163</f>
        <v>2671.5</v>
      </c>
      <c r="AA112" s="210">
        <f t="shared" si="165"/>
        <v>2671.5</v>
      </c>
      <c r="AB112" s="210">
        <f t="shared" si="165"/>
        <v>100</v>
      </c>
      <c r="AC112" s="210">
        <f>AC116+AC159+AC163</f>
        <v>166.7</v>
      </c>
      <c r="AD112" s="210">
        <f t="shared" si="165"/>
        <v>166.7</v>
      </c>
      <c r="AE112" s="210" t="e">
        <f t="shared" si="165"/>
        <v>#DIV/0!</v>
      </c>
      <c r="AF112" s="323">
        <f t="shared" si="165"/>
        <v>3278.6</v>
      </c>
      <c r="AG112" s="323">
        <f t="shared" si="165"/>
        <v>3278.6</v>
      </c>
      <c r="AH112" s="323">
        <f t="shared" si="165"/>
        <v>0</v>
      </c>
      <c r="AI112" s="341">
        <f>AI116+AI159+AI163</f>
        <v>2261.46</v>
      </c>
      <c r="AJ112" s="341">
        <f t="shared" si="165"/>
        <v>2261.5</v>
      </c>
      <c r="AK112" s="341">
        <f t="shared" si="165"/>
        <v>0</v>
      </c>
      <c r="AL112" s="357">
        <f t="shared" si="165"/>
        <v>1659.5</v>
      </c>
      <c r="AM112" s="357">
        <f>AM116+AM159+AM163</f>
        <v>1659.5</v>
      </c>
      <c r="AN112" s="357">
        <f t="shared" si="165"/>
        <v>0</v>
      </c>
      <c r="AO112" s="210">
        <f>AO116+AO159+AO163</f>
        <v>1114.4699999999998</v>
      </c>
      <c r="AP112" s="210">
        <f t="shared" si="165"/>
        <v>0</v>
      </c>
      <c r="AQ112" s="210">
        <f t="shared" si="165"/>
        <v>0</v>
      </c>
      <c r="AR112" s="445"/>
      <c r="AS112" s="275">
        <f t="shared" si="164"/>
        <v>14606.63</v>
      </c>
      <c r="AT112" s="276">
        <f t="shared" si="123"/>
        <v>13492.099999999999</v>
      </c>
    </row>
    <row r="113" spans="1:46" s="277" customFormat="1" ht="31.2">
      <c r="A113" s="431"/>
      <c r="B113" s="432"/>
      <c r="C113" s="446"/>
      <c r="D113" s="274" t="s">
        <v>280</v>
      </c>
      <c r="E113" s="313">
        <f>H113+K113+N113+Q113+T113+W113+Z113+AC113+AF113+AI113+AL113+AO113</f>
        <v>80504.619380000004</v>
      </c>
      <c r="F113" s="210">
        <f>I113+L113+O113+R113+U113+X113+AA113+AD113+AG113+AJ113+AM113+AP113</f>
        <v>75155.009380000003</v>
      </c>
      <c r="G113" s="210">
        <f t="shared" si="129"/>
        <v>93.354903058731793</v>
      </c>
      <c r="H113" s="210">
        <v>2542.6</v>
      </c>
      <c r="I113" s="210">
        <v>2542.6</v>
      </c>
      <c r="J113" s="210">
        <f t="shared" si="154"/>
        <v>100</v>
      </c>
      <c r="K113" s="210">
        <f>6400+2071.3-103.4</f>
        <v>8367.9</v>
      </c>
      <c r="L113" s="210">
        <v>8367.9</v>
      </c>
      <c r="M113" s="210">
        <f t="shared" si="142"/>
        <v>100</v>
      </c>
      <c r="N113" s="210">
        <v>7377.3</v>
      </c>
      <c r="O113" s="210">
        <v>7377.3</v>
      </c>
      <c r="P113" s="210">
        <f t="shared" ref="P113" si="166">O113/N113*100</f>
        <v>100</v>
      </c>
      <c r="Q113" s="210">
        <v>7437.2793799999999</v>
      </c>
      <c r="R113" s="210">
        <v>7437.2793799999999</v>
      </c>
      <c r="S113" s="210">
        <f>R113/Q113*100</f>
        <v>100</v>
      </c>
      <c r="T113" s="210">
        <f>6809.9+2590.2</f>
        <v>9400.0999999999985</v>
      </c>
      <c r="U113" s="210">
        <f>6809.9+2590.2</f>
        <v>9400.0999999999985</v>
      </c>
      <c r="V113" s="210">
        <f>U113/T113*100</f>
        <v>100</v>
      </c>
      <c r="W113" s="210">
        <v>9011.5</v>
      </c>
      <c r="X113" s="210">
        <v>9011.5</v>
      </c>
      <c r="Y113" s="210">
        <f>X113/W113*100</f>
        <v>100</v>
      </c>
      <c r="Z113" s="210">
        <f>7126.7+1691.5</f>
        <v>8818.2000000000007</v>
      </c>
      <c r="AA113" s="210">
        <f>7126.7+1691.5</f>
        <v>8818.2000000000007</v>
      </c>
      <c r="AB113" s="210">
        <f t="shared" ref="AB113" si="167">AA113/Z113*100</f>
        <v>100</v>
      </c>
      <c r="AC113" s="210">
        <f>3264.6+1924.2+AC117</f>
        <v>8105.8</v>
      </c>
      <c r="AD113" s="210">
        <f>3264.6+1924.2+AD117</f>
        <v>8105.8</v>
      </c>
      <c r="AE113" s="210">
        <f t="shared" si="145"/>
        <v>100</v>
      </c>
      <c r="AF113" s="323">
        <v>2525.7800000000002</v>
      </c>
      <c r="AG113" s="323">
        <v>2525.7800000000002</v>
      </c>
      <c r="AH113" s="323"/>
      <c r="AI113" s="341">
        <v>9087.5</v>
      </c>
      <c r="AJ113" s="341">
        <f>9087.5-0.05</f>
        <v>9087.4500000000007</v>
      </c>
      <c r="AK113" s="341">
        <f t="shared" si="160"/>
        <v>99.999449793672639</v>
      </c>
      <c r="AL113" s="357">
        <v>2481.1</v>
      </c>
      <c r="AM113" s="357">
        <v>2481.1</v>
      </c>
      <c r="AN113" s="357">
        <f t="shared" ref="AN113" si="168">AM113/AL113*100</f>
        <v>100</v>
      </c>
      <c r="AO113" s="313">
        <f>4900+1445.56+2338.4-6087.5+1461.7-227.5+3586+297-2364.1</f>
        <v>5349.5599999999995</v>
      </c>
      <c r="AP113" s="210"/>
      <c r="AQ113" s="210">
        <f t="shared" si="147"/>
        <v>0</v>
      </c>
      <c r="AR113" s="445"/>
      <c r="AS113" s="275">
        <f t="shared" si="164"/>
        <v>80504.619379999989</v>
      </c>
      <c r="AT113" s="276">
        <f t="shared" si="123"/>
        <v>75155.009380000003</v>
      </c>
    </row>
    <row r="114" spans="1:46" ht="46.8">
      <c r="A114" s="431"/>
      <c r="B114" s="432"/>
      <c r="C114" s="446"/>
      <c r="D114" s="152" t="s">
        <v>43</v>
      </c>
      <c r="E114" s="167">
        <f t="shared" ref="E114:E124" si="169">H114+K114+N114+Q114+T114+W114+Z114+AC114+AF114+AI114+AL114+AO114</f>
        <v>0</v>
      </c>
      <c r="F114" s="200">
        <f t="shared" ref="F114:F124" si="170">I114+L114+O114+R114+U114+X114+AA114+AD114+AG114+AJ114+AM114+AP114</f>
        <v>0</v>
      </c>
      <c r="G114" s="200"/>
      <c r="H114" s="167"/>
      <c r="I114" s="167"/>
      <c r="J114" s="167"/>
      <c r="K114" s="167"/>
      <c r="L114" s="167"/>
      <c r="M114" s="167"/>
      <c r="N114" s="167"/>
      <c r="O114" s="167"/>
      <c r="P114" s="167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323"/>
      <c r="AG114" s="323"/>
      <c r="AH114" s="323"/>
      <c r="AI114" s="341"/>
      <c r="AJ114" s="341"/>
      <c r="AK114" s="341"/>
      <c r="AL114" s="357"/>
      <c r="AM114" s="357"/>
      <c r="AN114" s="357"/>
      <c r="AO114" s="167"/>
      <c r="AP114" s="167"/>
      <c r="AQ114" s="167"/>
      <c r="AR114" s="445"/>
      <c r="AS114" s="218">
        <f t="shared" si="164"/>
        <v>0</v>
      </c>
      <c r="AT114" s="220">
        <f t="shared" si="123"/>
        <v>0</v>
      </c>
    </row>
    <row r="115" spans="1:46" s="234" customFormat="1">
      <c r="A115" s="451" t="s">
        <v>373</v>
      </c>
      <c r="B115" s="454" t="s">
        <v>362</v>
      </c>
      <c r="C115" s="457"/>
      <c r="D115" s="231" t="s">
        <v>41</v>
      </c>
      <c r="E115" s="232">
        <f>SUM(E116:E118)</f>
        <v>4113</v>
      </c>
      <c r="F115" s="232">
        <f>SUM(F116:F118)</f>
        <v>4113</v>
      </c>
      <c r="G115" s="232">
        <f t="shared" ref="G115:G117" si="171">F115/E115*100</f>
        <v>100</v>
      </c>
      <c r="H115" s="232">
        <f t="shared" ref="H115:I115" si="172">SUM(H116:H118)</f>
        <v>0</v>
      </c>
      <c r="I115" s="232">
        <f t="shared" si="172"/>
        <v>0</v>
      </c>
      <c r="J115" s="232" t="e">
        <f t="shared" ref="J115" si="173">I115/H115*100</f>
        <v>#DIV/0!</v>
      </c>
      <c r="K115" s="232">
        <f t="shared" ref="K115:L115" si="174">SUM(K116:K118)</f>
        <v>0</v>
      </c>
      <c r="L115" s="232">
        <f t="shared" si="174"/>
        <v>0</v>
      </c>
      <c r="M115" s="232" t="e">
        <f t="shared" ref="M115" si="175">L115/K115*100</f>
        <v>#DIV/0!</v>
      </c>
      <c r="N115" s="232">
        <f t="shared" ref="N115:U115" si="176">SUM(N116:N118)</f>
        <v>0</v>
      </c>
      <c r="O115" s="232">
        <f t="shared" si="176"/>
        <v>0</v>
      </c>
      <c r="P115" s="232" t="e">
        <f t="shared" si="176"/>
        <v>#DIV/0!</v>
      </c>
      <c r="Q115" s="284">
        <f t="shared" si="176"/>
        <v>0</v>
      </c>
      <c r="R115" s="284">
        <f t="shared" si="176"/>
        <v>0</v>
      </c>
      <c r="S115" s="284" t="e">
        <f t="shared" si="176"/>
        <v>#DIV/0!</v>
      </c>
      <c r="T115" s="284">
        <f t="shared" si="176"/>
        <v>0</v>
      </c>
      <c r="U115" s="284">
        <f t="shared" si="176"/>
        <v>0</v>
      </c>
      <c r="V115" s="210" t="e">
        <f>U115/T115*100</f>
        <v>#DIV/0!</v>
      </c>
      <c r="W115" s="284">
        <f>SUM(W116:W118)</f>
        <v>1196</v>
      </c>
      <c r="X115" s="284">
        <f t="shared" ref="X115:AD115" si="177">SUM(X116:X118)</f>
        <v>1196</v>
      </c>
      <c r="Y115" s="284" t="e">
        <f t="shared" si="177"/>
        <v>#DIV/0!</v>
      </c>
      <c r="Z115" s="284">
        <f t="shared" si="177"/>
        <v>0</v>
      </c>
      <c r="AA115" s="284">
        <f t="shared" si="177"/>
        <v>0</v>
      </c>
      <c r="AB115" s="284">
        <f t="shared" si="177"/>
        <v>0</v>
      </c>
      <c r="AC115" s="284">
        <f t="shared" si="177"/>
        <v>2917</v>
      </c>
      <c r="AD115" s="284">
        <f t="shared" si="177"/>
        <v>2917</v>
      </c>
      <c r="AE115" s="284">
        <f t="shared" ref="AE115" si="178">AD115/AC115*100</f>
        <v>100</v>
      </c>
      <c r="AF115" s="324">
        <f t="shared" ref="AF115:AJ115" si="179">SUM(AF116:AF118)</f>
        <v>0</v>
      </c>
      <c r="AG115" s="324">
        <f t="shared" si="179"/>
        <v>0</v>
      </c>
      <c r="AH115" s="324">
        <f t="shared" si="179"/>
        <v>0</v>
      </c>
      <c r="AI115" s="342">
        <f t="shared" si="179"/>
        <v>0</v>
      </c>
      <c r="AJ115" s="342">
        <f t="shared" si="179"/>
        <v>0</v>
      </c>
      <c r="AK115" s="341">
        <v>0</v>
      </c>
      <c r="AL115" s="358">
        <f t="shared" ref="AL115:AM115" si="180">SUM(AL116:AL118)</f>
        <v>0</v>
      </c>
      <c r="AM115" s="358">
        <f t="shared" si="180"/>
        <v>0</v>
      </c>
      <c r="AN115" s="357" t="e">
        <f t="shared" ref="AN115" si="181">AM115/AL115*100</f>
        <v>#DIV/0!</v>
      </c>
      <c r="AO115" s="232">
        <f t="shared" ref="AO115:AP115" si="182">SUM(AO116:AO118)</f>
        <v>0</v>
      </c>
      <c r="AP115" s="232">
        <f t="shared" si="182"/>
        <v>0</v>
      </c>
      <c r="AQ115" s="233">
        <v>0</v>
      </c>
      <c r="AR115" s="416"/>
      <c r="AS115" s="218">
        <f t="shared" si="164"/>
        <v>4113</v>
      </c>
      <c r="AT115" s="220">
        <f t="shared" si="123"/>
        <v>4113</v>
      </c>
    </row>
    <row r="116" spans="1:46" s="277" customFormat="1" ht="46.8">
      <c r="A116" s="452"/>
      <c r="B116" s="455"/>
      <c r="C116" s="458"/>
      <c r="D116" s="274" t="s">
        <v>2</v>
      </c>
      <c r="E116" s="210">
        <v>1196</v>
      </c>
      <c r="F116" s="210">
        <v>1196</v>
      </c>
      <c r="G116" s="210">
        <f t="shared" si="171"/>
        <v>100</v>
      </c>
      <c r="H116" s="210"/>
      <c r="I116" s="210"/>
      <c r="J116" s="210"/>
      <c r="K116" s="210">
        <v>0</v>
      </c>
      <c r="L116" s="210"/>
      <c r="M116" s="210"/>
      <c r="N116" s="210">
        <v>0</v>
      </c>
      <c r="O116" s="210"/>
      <c r="P116" s="210"/>
      <c r="Q116" s="210">
        <v>0</v>
      </c>
      <c r="R116" s="210"/>
      <c r="S116" s="210"/>
      <c r="T116" s="210">
        <v>0</v>
      </c>
      <c r="U116" s="210">
        <v>0</v>
      </c>
      <c r="V116" s="210" t="e">
        <f>U116/T116*100</f>
        <v>#DIV/0!</v>
      </c>
      <c r="W116" s="210">
        <v>1196</v>
      </c>
      <c r="X116" s="210">
        <v>1196</v>
      </c>
      <c r="Y116" s="210"/>
      <c r="Z116" s="210">
        <v>0</v>
      </c>
      <c r="AA116" s="210"/>
      <c r="AB116" s="210"/>
      <c r="AC116" s="210">
        <v>0</v>
      </c>
      <c r="AD116" s="210"/>
      <c r="AE116" s="210"/>
      <c r="AF116" s="323">
        <v>0</v>
      </c>
      <c r="AG116" s="323"/>
      <c r="AH116" s="323"/>
      <c r="AI116" s="341">
        <v>0</v>
      </c>
      <c r="AJ116" s="341"/>
      <c r="AK116" s="341"/>
      <c r="AL116" s="357">
        <v>0</v>
      </c>
      <c r="AM116" s="357"/>
      <c r="AN116" s="357"/>
      <c r="AO116" s="210">
        <v>0</v>
      </c>
      <c r="AP116" s="210"/>
      <c r="AQ116" s="210"/>
      <c r="AR116" s="417"/>
      <c r="AS116" s="275">
        <f t="shared" si="164"/>
        <v>1196</v>
      </c>
      <c r="AT116" s="276">
        <f t="shared" si="123"/>
        <v>1196</v>
      </c>
    </row>
    <row r="117" spans="1:46" s="277" customFormat="1" ht="31.2">
      <c r="A117" s="452"/>
      <c r="B117" s="455"/>
      <c r="C117" s="458"/>
      <c r="D117" s="274" t="s">
        <v>280</v>
      </c>
      <c r="E117" s="210">
        <f>Z117+AC117</f>
        <v>2917</v>
      </c>
      <c r="F117" s="210">
        <v>2917</v>
      </c>
      <c r="G117" s="210">
        <f t="shared" si="171"/>
        <v>100</v>
      </c>
      <c r="H117" s="210">
        <v>0</v>
      </c>
      <c r="I117" s="210">
        <v>0</v>
      </c>
      <c r="J117" s="210" t="e">
        <f t="shared" ref="J117" si="183">I117/H117*100</f>
        <v>#DIV/0!</v>
      </c>
      <c r="K117" s="210">
        <v>0</v>
      </c>
      <c r="L117" s="210">
        <v>0</v>
      </c>
      <c r="M117" s="210" t="e">
        <f t="shared" ref="M117" si="184">L117/K117*100</f>
        <v>#DIV/0!</v>
      </c>
      <c r="N117" s="210">
        <v>0</v>
      </c>
      <c r="O117" s="210">
        <v>0</v>
      </c>
      <c r="P117" s="210" t="e">
        <f t="shared" ref="P117" si="185">O117/N117*100</f>
        <v>#DIV/0!</v>
      </c>
      <c r="Q117" s="210">
        <v>0</v>
      </c>
      <c r="R117" s="210">
        <v>0</v>
      </c>
      <c r="S117" s="210" t="e">
        <f>R117/Q117*100</f>
        <v>#DIV/0!</v>
      </c>
      <c r="T117" s="210">
        <v>0</v>
      </c>
      <c r="U117" s="210">
        <v>0</v>
      </c>
      <c r="V117" s="210" t="e">
        <f>U117/T117*100</f>
        <v>#DIV/0!</v>
      </c>
      <c r="W117" s="210">
        <v>0</v>
      </c>
      <c r="X117" s="210"/>
      <c r="Y117" s="210" t="e">
        <f>X117/W117*100</f>
        <v>#DIV/0!</v>
      </c>
      <c r="Z117" s="210">
        <v>0</v>
      </c>
      <c r="AA117" s="210"/>
      <c r="AB117" s="210">
        <v>0</v>
      </c>
      <c r="AC117" s="210">
        <f>1721+1196</f>
        <v>2917</v>
      </c>
      <c r="AD117" s="210">
        <v>2917</v>
      </c>
      <c r="AE117" s="210">
        <f t="shared" ref="AE117" si="186">AD117/AC117*100</f>
        <v>100</v>
      </c>
      <c r="AF117" s="323">
        <v>0</v>
      </c>
      <c r="AG117" s="323"/>
      <c r="AH117" s="323"/>
      <c r="AI117" s="341">
        <v>0</v>
      </c>
      <c r="AJ117" s="341"/>
      <c r="AK117" s="341">
        <v>0</v>
      </c>
      <c r="AL117" s="357">
        <v>0</v>
      </c>
      <c r="AM117" s="357"/>
      <c r="AN117" s="357" t="e">
        <f t="shared" ref="AN117" si="187">AM117/AL117*100</f>
        <v>#DIV/0!</v>
      </c>
      <c r="AO117" s="210">
        <v>0</v>
      </c>
      <c r="AP117" s="210"/>
      <c r="AQ117" s="210">
        <v>0</v>
      </c>
      <c r="AR117" s="417"/>
      <c r="AS117" s="275">
        <f t="shared" si="164"/>
        <v>2917</v>
      </c>
      <c r="AT117" s="276">
        <f t="shared" si="123"/>
        <v>2917</v>
      </c>
    </row>
    <row r="118" spans="1:46" s="235" customFormat="1" ht="46.8">
      <c r="A118" s="453"/>
      <c r="B118" s="456"/>
      <c r="C118" s="459"/>
      <c r="D118" s="236" t="s">
        <v>43</v>
      </c>
      <c r="E118" s="233">
        <f t="shared" ref="E118" si="188">H118+K118+N118+Q118+T118+W118+Z118+AC118+AF118+AI118+AL118+AO118</f>
        <v>0</v>
      </c>
      <c r="F118" s="233">
        <f t="shared" ref="F118" si="189">I118+L118+O118+R118+U118+X118+AA118+AD118+AG118+AJ118+AM118+AP118</f>
        <v>0</v>
      </c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323"/>
      <c r="AG118" s="323"/>
      <c r="AH118" s="323"/>
      <c r="AI118" s="341"/>
      <c r="AJ118" s="341"/>
      <c r="AK118" s="341"/>
      <c r="AL118" s="357"/>
      <c r="AM118" s="357"/>
      <c r="AN118" s="357"/>
      <c r="AO118" s="233"/>
      <c r="AP118" s="233"/>
      <c r="AQ118" s="233"/>
      <c r="AR118" s="418"/>
      <c r="AS118" s="218">
        <f t="shared" si="164"/>
        <v>0</v>
      </c>
      <c r="AT118" s="220">
        <f t="shared" si="123"/>
        <v>0</v>
      </c>
    </row>
    <row r="119" spans="1:46" s="150" customFormat="1">
      <c r="A119" s="431" t="s">
        <v>328</v>
      </c>
      <c r="B119" s="432" t="s">
        <v>301</v>
      </c>
      <c r="C119" s="446"/>
      <c r="D119" s="154" t="s">
        <v>41</v>
      </c>
      <c r="E119" s="172">
        <f>SUM(E120:E122)</f>
        <v>1189.5959200000002</v>
      </c>
      <c r="F119" s="199">
        <f t="shared" ref="F119:AP119" si="190">SUM(F120:F122)</f>
        <v>1074.8959200000002</v>
      </c>
      <c r="G119" s="199">
        <f t="shared" si="129"/>
        <v>90.358070495063572</v>
      </c>
      <c r="H119" s="172">
        <f t="shared" si="190"/>
        <v>40.299999999999997</v>
      </c>
      <c r="I119" s="172">
        <f t="shared" si="190"/>
        <v>40.299999999999997</v>
      </c>
      <c r="J119" s="167">
        <f t="shared" si="154"/>
        <v>100</v>
      </c>
      <c r="K119" s="172">
        <f t="shared" si="190"/>
        <v>132</v>
      </c>
      <c r="L119" s="172">
        <f t="shared" si="190"/>
        <v>132</v>
      </c>
      <c r="M119" s="172">
        <f t="shared" si="142"/>
        <v>100</v>
      </c>
      <c r="N119" s="172">
        <f t="shared" si="190"/>
        <v>178.9</v>
      </c>
      <c r="O119" s="172">
        <f t="shared" si="190"/>
        <v>178.9</v>
      </c>
      <c r="P119" s="172">
        <f t="shared" si="190"/>
        <v>100</v>
      </c>
      <c r="Q119" s="284">
        <f t="shared" si="190"/>
        <v>63.332709999999999</v>
      </c>
      <c r="R119" s="284">
        <f t="shared" si="190"/>
        <v>63.332709999999999</v>
      </c>
      <c r="S119" s="210">
        <f>R119/Q119*100</f>
        <v>100</v>
      </c>
      <c r="T119" s="284">
        <f t="shared" si="190"/>
        <v>99.643209999999996</v>
      </c>
      <c r="U119" s="284">
        <f t="shared" si="190"/>
        <v>99.643209999999996</v>
      </c>
      <c r="V119" s="284">
        <f t="shared" si="190"/>
        <v>100</v>
      </c>
      <c r="W119" s="284">
        <f t="shared" si="190"/>
        <v>87.5</v>
      </c>
      <c r="X119" s="284">
        <f t="shared" si="190"/>
        <v>87.5</v>
      </c>
      <c r="Y119" s="210">
        <f>X119/W119*100</f>
        <v>100</v>
      </c>
      <c r="Z119" s="284">
        <f t="shared" si="190"/>
        <v>67.5</v>
      </c>
      <c r="AA119" s="284">
        <f t="shared" si="190"/>
        <v>67.5</v>
      </c>
      <c r="AB119" s="210">
        <f t="shared" ref="AB119:AB121" si="191">AA119/Z119*100</f>
        <v>100</v>
      </c>
      <c r="AC119" s="284">
        <f t="shared" si="190"/>
        <v>26.2</v>
      </c>
      <c r="AD119" s="284">
        <f t="shared" si="190"/>
        <v>26.2</v>
      </c>
      <c r="AE119" s="284">
        <f t="shared" si="145"/>
        <v>100</v>
      </c>
      <c r="AF119" s="324">
        <f t="shared" si="190"/>
        <v>169.86</v>
      </c>
      <c r="AG119" s="324">
        <f t="shared" si="190"/>
        <v>169.86</v>
      </c>
      <c r="AH119" s="324">
        <f t="shared" si="190"/>
        <v>0</v>
      </c>
      <c r="AI119" s="342">
        <f t="shared" si="190"/>
        <v>45.86</v>
      </c>
      <c r="AJ119" s="342">
        <f t="shared" si="190"/>
        <v>45.86</v>
      </c>
      <c r="AK119" s="341">
        <f t="shared" si="160"/>
        <v>100</v>
      </c>
      <c r="AL119" s="358">
        <f t="shared" si="190"/>
        <v>163.80000000000001</v>
      </c>
      <c r="AM119" s="358">
        <f t="shared" si="190"/>
        <v>163.80000000000001</v>
      </c>
      <c r="AN119" s="357">
        <f t="shared" ref="AN119" si="192">AM119/AL119*100</f>
        <v>100</v>
      </c>
      <c r="AO119" s="172">
        <f t="shared" si="190"/>
        <v>114.69999999999999</v>
      </c>
      <c r="AP119" s="172">
        <f t="shared" si="190"/>
        <v>0</v>
      </c>
      <c r="AQ119" s="167">
        <f t="shared" si="147"/>
        <v>0</v>
      </c>
      <c r="AR119" s="440"/>
      <c r="AS119" s="218">
        <f t="shared" si="164"/>
        <v>1189.59592</v>
      </c>
      <c r="AT119" s="220">
        <f t="shared" si="123"/>
        <v>1074.8959200000002</v>
      </c>
    </row>
    <row r="120" spans="1:46" ht="46.8">
      <c r="A120" s="431"/>
      <c r="B120" s="432"/>
      <c r="C120" s="446"/>
      <c r="D120" s="151" t="s">
        <v>2</v>
      </c>
      <c r="E120" s="167">
        <f t="shared" si="169"/>
        <v>0</v>
      </c>
      <c r="F120" s="200">
        <f t="shared" si="170"/>
        <v>0</v>
      </c>
      <c r="G120" s="200"/>
      <c r="H120" s="167"/>
      <c r="I120" s="167"/>
      <c r="J120" s="167"/>
      <c r="K120" s="167"/>
      <c r="L120" s="167"/>
      <c r="M120" s="167"/>
      <c r="N120" s="167"/>
      <c r="O120" s="167"/>
      <c r="P120" s="167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323"/>
      <c r="AG120" s="323"/>
      <c r="AH120" s="323"/>
      <c r="AI120" s="341"/>
      <c r="AJ120" s="341"/>
      <c r="AK120" s="341"/>
      <c r="AL120" s="357"/>
      <c r="AM120" s="357"/>
      <c r="AN120" s="357"/>
      <c r="AO120" s="167"/>
      <c r="AP120" s="167"/>
      <c r="AQ120" s="167"/>
      <c r="AR120" s="445"/>
      <c r="AS120" s="218">
        <f t="shared" si="164"/>
        <v>0</v>
      </c>
      <c r="AT120" s="220">
        <f t="shared" si="123"/>
        <v>0</v>
      </c>
    </row>
    <row r="121" spans="1:46" s="277" customFormat="1" ht="31.2">
      <c r="A121" s="431"/>
      <c r="B121" s="432"/>
      <c r="C121" s="446"/>
      <c r="D121" s="274" t="s">
        <v>280</v>
      </c>
      <c r="E121" s="313">
        <f>H121+K121+N121+Q121+T121+W121+Z121+AC121+AF121+AI121+AL121+AO121</f>
        <v>1189.5959200000002</v>
      </c>
      <c r="F121" s="313">
        <f>I121+L121+O121+R121+U121+X121+AA121+AD121+AG121+AJ121+AM121+AP121</f>
        <v>1074.8959200000002</v>
      </c>
      <c r="G121" s="210">
        <f>F121/E121*100</f>
        <v>90.358070495063572</v>
      </c>
      <c r="H121" s="210">
        <v>40.299999999999997</v>
      </c>
      <c r="I121" s="210">
        <v>40.299999999999997</v>
      </c>
      <c r="J121" s="210">
        <f t="shared" si="154"/>
        <v>100</v>
      </c>
      <c r="K121" s="210">
        <v>132</v>
      </c>
      <c r="L121" s="210">
        <v>132</v>
      </c>
      <c r="M121" s="210">
        <f t="shared" si="142"/>
        <v>100</v>
      </c>
      <c r="N121" s="210">
        <v>178.9</v>
      </c>
      <c r="O121" s="210">
        <v>178.9</v>
      </c>
      <c r="P121" s="210">
        <f t="shared" ref="P121" si="193">O121/N121*100</f>
        <v>100</v>
      </c>
      <c r="Q121" s="210">
        <v>63.332709999999999</v>
      </c>
      <c r="R121" s="210">
        <v>63.332709999999999</v>
      </c>
      <c r="S121" s="210">
        <f>R121/Q121*100</f>
        <v>100</v>
      </c>
      <c r="T121" s="210">
        <v>99.643209999999996</v>
      </c>
      <c r="U121" s="210">
        <v>99.643209999999996</v>
      </c>
      <c r="V121" s="210">
        <f>U121/T121*100</f>
        <v>100</v>
      </c>
      <c r="W121" s="210">
        <v>87.5</v>
      </c>
      <c r="X121" s="210">
        <v>87.5</v>
      </c>
      <c r="Y121" s="210">
        <f>X121/W121*100</f>
        <v>100</v>
      </c>
      <c r="Z121" s="210">
        <v>67.5</v>
      </c>
      <c r="AA121" s="210">
        <v>67.5</v>
      </c>
      <c r="AB121" s="210">
        <f t="shared" si="191"/>
        <v>100</v>
      </c>
      <c r="AC121" s="210">
        <v>26.2</v>
      </c>
      <c r="AD121" s="210">
        <v>26.2</v>
      </c>
      <c r="AE121" s="210">
        <f t="shared" si="145"/>
        <v>100</v>
      </c>
      <c r="AF121" s="323">
        <v>169.86</v>
      </c>
      <c r="AG121" s="323">
        <v>169.86</v>
      </c>
      <c r="AH121" s="323"/>
      <c r="AI121" s="341">
        <f>45.9-0.04</f>
        <v>45.86</v>
      </c>
      <c r="AJ121" s="341">
        <f>45.9-0.04</f>
        <v>45.86</v>
      </c>
      <c r="AK121" s="341">
        <f t="shared" si="160"/>
        <v>100</v>
      </c>
      <c r="AL121" s="357">
        <v>163.80000000000001</v>
      </c>
      <c r="AM121" s="357">
        <v>163.80000000000001</v>
      </c>
      <c r="AN121" s="357">
        <f t="shared" ref="AN121" si="194">AM121/AL121*100</f>
        <v>100</v>
      </c>
      <c r="AO121" s="210">
        <f>65.2+183.3-133.8</f>
        <v>114.69999999999999</v>
      </c>
      <c r="AP121" s="210"/>
      <c r="AQ121" s="210">
        <f t="shared" si="147"/>
        <v>0</v>
      </c>
      <c r="AR121" s="445"/>
      <c r="AS121" s="275">
        <f t="shared" si="164"/>
        <v>1189.59592</v>
      </c>
      <c r="AT121" s="276">
        <f t="shared" si="123"/>
        <v>1074.8959200000002</v>
      </c>
    </row>
    <row r="122" spans="1:46" ht="46.8">
      <c r="A122" s="431"/>
      <c r="B122" s="432"/>
      <c r="C122" s="446"/>
      <c r="D122" s="152" t="s">
        <v>43</v>
      </c>
      <c r="E122" s="167">
        <f t="shared" si="169"/>
        <v>0</v>
      </c>
      <c r="F122" s="200">
        <f t="shared" si="170"/>
        <v>0</v>
      </c>
      <c r="G122" s="200"/>
      <c r="H122" s="167"/>
      <c r="I122" s="167"/>
      <c r="J122" s="167"/>
      <c r="K122" s="167"/>
      <c r="L122" s="167"/>
      <c r="M122" s="167"/>
      <c r="N122" s="167"/>
      <c r="O122" s="167"/>
      <c r="P122" s="167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323"/>
      <c r="AG122" s="323"/>
      <c r="AH122" s="323"/>
      <c r="AI122" s="341"/>
      <c r="AJ122" s="341"/>
      <c r="AK122" s="341"/>
      <c r="AL122" s="357"/>
      <c r="AM122" s="357"/>
      <c r="AN122" s="357"/>
      <c r="AO122" s="167"/>
      <c r="AP122" s="167"/>
      <c r="AQ122" s="167"/>
      <c r="AR122" s="445"/>
      <c r="AS122" s="218">
        <f t="shared" si="164"/>
        <v>0</v>
      </c>
      <c r="AT122" s="220">
        <f t="shared" si="123"/>
        <v>0</v>
      </c>
    </row>
    <row r="123" spans="1:46" s="150" customFormat="1">
      <c r="A123" s="431" t="s">
        <v>329</v>
      </c>
      <c r="B123" s="432" t="s">
        <v>337</v>
      </c>
      <c r="C123" s="446"/>
      <c r="D123" s="154" t="s">
        <v>41</v>
      </c>
      <c r="E123" s="172">
        <f>SUM(E124:E126)</f>
        <v>45964.402609999997</v>
      </c>
      <c r="F123" s="199">
        <f t="shared" ref="F123:AP123" si="195">SUM(F124:F126)</f>
        <v>34685.602610000002</v>
      </c>
      <c r="G123" s="199">
        <f t="shared" si="129"/>
        <v>75.461880586812669</v>
      </c>
      <c r="H123" s="172">
        <f t="shared" si="195"/>
        <v>2879</v>
      </c>
      <c r="I123" s="172">
        <f t="shared" si="195"/>
        <v>2879</v>
      </c>
      <c r="J123" s="172">
        <f t="shared" si="154"/>
        <v>100</v>
      </c>
      <c r="K123" s="172">
        <f t="shared" si="195"/>
        <v>4439.5999999999995</v>
      </c>
      <c r="L123" s="172">
        <f t="shared" si="195"/>
        <v>4439.5999999999995</v>
      </c>
      <c r="M123" s="172">
        <f t="shared" si="142"/>
        <v>100</v>
      </c>
      <c r="N123" s="172">
        <f t="shared" si="195"/>
        <v>3413.5362000000005</v>
      </c>
      <c r="O123" s="172">
        <f t="shared" si="195"/>
        <v>3413.5362000000005</v>
      </c>
      <c r="P123" s="167">
        <f t="shared" ref="P123:P126" si="196">O123/N123*100</f>
        <v>100</v>
      </c>
      <c r="Q123" s="284">
        <f t="shared" si="195"/>
        <v>3127.6725900000001</v>
      </c>
      <c r="R123" s="284">
        <f t="shared" si="195"/>
        <v>3127.6725900000001</v>
      </c>
      <c r="S123" s="210">
        <f>R123/Q123*100</f>
        <v>100</v>
      </c>
      <c r="T123" s="284">
        <f t="shared" si="195"/>
        <v>3063.0938200000001</v>
      </c>
      <c r="U123" s="284">
        <f t="shared" si="195"/>
        <v>3063.0938200000001</v>
      </c>
      <c r="V123" s="210">
        <f>U123/T123*100</f>
        <v>100</v>
      </c>
      <c r="W123" s="284">
        <f t="shared" si="195"/>
        <v>2880.9</v>
      </c>
      <c r="X123" s="284">
        <f t="shared" si="195"/>
        <v>2880.9</v>
      </c>
      <c r="Y123" s="210">
        <f>X123/W123*100</f>
        <v>100</v>
      </c>
      <c r="Z123" s="284">
        <f t="shared" si="195"/>
        <v>4119.8</v>
      </c>
      <c r="AA123" s="284">
        <f t="shared" si="195"/>
        <v>4119.8</v>
      </c>
      <c r="AB123" s="210">
        <f t="shared" ref="AB123" si="197">AA123/Z123*100</f>
        <v>100</v>
      </c>
      <c r="AC123" s="284">
        <f t="shared" si="195"/>
        <v>2198.9</v>
      </c>
      <c r="AD123" s="284">
        <f t="shared" si="195"/>
        <v>2198.9</v>
      </c>
      <c r="AE123" s="284">
        <f t="shared" si="145"/>
        <v>100</v>
      </c>
      <c r="AF123" s="324">
        <f t="shared" si="195"/>
        <v>3067.2</v>
      </c>
      <c r="AG123" s="324">
        <f t="shared" si="195"/>
        <v>3067.2</v>
      </c>
      <c r="AH123" s="324">
        <f t="shared" si="195"/>
        <v>0</v>
      </c>
      <c r="AI123" s="342">
        <f t="shared" si="195"/>
        <v>2698.05</v>
      </c>
      <c r="AJ123" s="342">
        <f t="shared" si="195"/>
        <v>2698.1</v>
      </c>
      <c r="AK123" s="341">
        <f t="shared" si="160"/>
        <v>100.00185319026704</v>
      </c>
      <c r="AL123" s="358">
        <f t="shared" si="195"/>
        <v>2797.8</v>
      </c>
      <c r="AM123" s="358">
        <f t="shared" si="195"/>
        <v>2797.8</v>
      </c>
      <c r="AN123" s="357">
        <f t="shared" ref="AN123" si="198">AM123/AL123*100</f>
        <v>100</v>
      </c>
      <c r="AO123" s="172">
        <f t="shared" si="195"/>
        <v>11278.849999999999</v>
      </c>
      <c r="AP123" s="172">
        <f t="shared" si="195"/>
        <v>0</v>
      </c>
      <c r="AQ123" s="167">
        <f t="shared" si="147"/>
        <v>0</v>
      </c>
      <c r="AR123" s="440"/>
      <c r="AS123" s="218">
        <f t="shared" si="164"/>
        <v>45964.402609999997</v>
      </c>
      <c r="AT123" s="220">
        <f t="shared" si="123"/>
        <v>34685.602610000002</v>
      </c>
    </row>
    <row r="124" spans="1:46" ht="46.8">
      <c r="A124" s="431"/>
      <c r="B124" s="432"/>
      <c r="C124" s="446"/>
      <c r="D124" s="151" t="s">
        <v>2</v>
      </c>
      <c r="E124" s="167">
        <f t="shared" si="169"/>
        <v>0</v>
      </c>
      <c r="F124" s="200">
        <f t="shared" si="170"/>
        <v>0</v>
      </c>
      <c r="G124" s="200"/>
      <c r="H124" s="167"/>
      <c r="I124" s="167"/>
      <c r="J124" s="167"/>
      <c r="K124" s="167"/>
      <c r="L124" s="167"/>
      <c r="M124" s="167"/>
      <c r="N124" s="167"/>
      <c r="O124" s="167"/>
      <c r="P124" s="167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323"/>
      <c r="AG124" s="323"/>
      <c r="AH124" s="323"/>
      <c r="AI124" s="341"/>
      <c r="AJ124" s="341"/>
      <c r="AK124" s="341"/>
      <c r="AL124" s="357"/>
      <c r="AM124" s="357"/>
      <c r="AN124" s="357"/>
      <c r="AO124" s="167"/>
      <c r="AP124" s="167"/>
      <c r="AQ124" s="167"/>
      <c r="AR124" s="445"/>
      <c r="AS124" s="218">
        <f t="shared" si="164"/>
        <v>0</v>
      </c>
      <c r="AT124" s="220">
        <f t="shared" si="123"/>
        <v>0</v>
      </c>
    </row>
    <row r="125" spans="1:46" s="277" customFormat="1" ht="31.2">
      <c r="A125" s="431"/>
      <c r="B125" s="432"/>
      <c r="C125" s="446"/>
      <c r="D125" s="274" t="s">
        <v>280</v>
      </c>
      <c r="E125" s="313">
        <f>H125+K125+N125+Q125+T125+W125+Z125+AC125+AF125+AI125+AL125+AO125</f>
        <v>29885.401859999998</v>
      </c>
      <c r="F125" s="313">
        <f>I125+L125+O125+R125+U125+X125+AA125+AD125+AG125+AJ125+AM125+AP125</f>
        <v>25748.851859999999</v>
      </c>
      <c r="G125" s="210">
        <f t="shared" si="129"/>
        <v>86.158626812589233</v>
      </c>
      <c r="H125" s="210">
        <v>2689.1</v>
      </c>
      <c r="I125" s="210">
        <v>2689.1</v>
      </c>
      <c r="J125" s="210">
        <f t="shared" si="154"/>
        <v>100</v>
      </c>
      <c r="K125" s="210">
        <v>3901.2</v>
      </c>
      <c r="L125" s="210">
        <v>3901.2</v>
      </c>
      <c r="M125" s="210">
        <f t="shared" si="142"/>
        <v>100</v>
      </c>
      <c r="N125" s="210">
        <f>3270.8-191.7</f>
        <v>3079.1000000000004</v>
      </c>
      <c r="O125" s="210">
        <f>3270.8-191.7</f>
        <v>3079.1000000000004</v>
      </c>
      <c r="P125" s="210">
        <f t="shared" si="196"/>
        <v>100</v>
      </c>
      <c r="Q125" s="210">
        <f>2638.35804</f>
        <v>2638.3580400000001</v>
      </c>
      <c r="R125" s="210">
        <f>2638.35804</f>
        <v>2638.3580400000001</v>
      </c>
      <c r="S125" s="210">
        <f>R125/Q125*100</f>
        <v>100</v>
      </c>
      <c r="T125" s="210">
        <f>2409.69382+191.8</f>
        <v>2601.4938200000001</v>
      </c>
      <c r="U125" s="210">
        <f>2409.69382+191.8</f>
        <v>2601.4938200000001</v>
      </c>
      <c r="V125" s="210">
        <f>U125/T125*100</f>
        <v>100</v>
      </c>
      <c r="W125" s="210">
        <v>2204</v>
      </c>
      <c r="X125" s="210">
        <v>2204</v>
      </c>
      <c r="Y125" s="210">
        <f>X125/W125*100</f>
        <v>100</v>
      </c>
      <c r="Z125" s="210">
        <f>1505.8+1000</f>
        <v>2505.8000000000002</v>
      </c>
      <c r="AA125" s="210">
        <f>1505.8+1000</f>
        <v>2505.8000000000002</v>
      </c>
      <c r="AB125" s="210">
        <f t="shared" ref="AB125" si="199">AA125/Z125*100</f>
        <v>100</v>
      </c>
      <c r="AC125" s="210">
        <v>285</v>
      </c>
      <c r="AD125" s="210">
        <v>285</v>
      </c>
      <c r="AE125" s="210">
        <f t="shared" si="145"/>
        <v>100</v>
      </c>
      <c r="AF125" s="323">
        <v>1337.8</v>
      </c>
      <c r="AG125" s="323">
        <v>1337.8</v>
      </c>
      <c r="AH125" s="323"/>
      <c r="AI125" s="341">
        <f>1965.6-0.05</f>
        <v>1965.55</v>
      </c>
      <c r="AJ125" s="341">
        <f>1965.6</f>
        <v>1965.6</v>
      </c>
      <c r="AK125" s="341">
        <f t="shared" si="160"/>
        <v>100.00254381725217</v>
      </c>
      <c r="AL125" s="357">
        <v>2541.4</v>
      </c>
      <c r="AM125" s="357">
        <v>2541.4</v>
      </c>
      <c r="AN125" s="357">
        <f t="shared" ref="AN125:AN131" si="200">AM125/AL125*100</f>
        <v>100</v>
      </c>
      <c r="AO125" s="210">
        <f>2335.2-149.7-1581.1-0.2+3242.2+44.3+245.9</f>
        <v>4136.5999999999995</v>
      </c>
      <c r="AP125" s="210"/>
      <c r="AQ125" s="210">
        <f t="shared" si="147"/>
        <v>0</v>
      </c>
      <c r="AR125" s="445"/>
      <c r="AS125" s="275">
        <f t="shared" si="164"/>
        <v>29885.401859999994</v>
      </c>
      <c r="AT125" s="276">
        <f t="shared" si="123"/>
        <v>25748.851859999999</v>
      </c>
    </row>
    <row r="126" spans="1:46" ht="46.8">
      <c r="A126" s="431"/>
      <c r="B126" s="432"/>
      <c r="C126" s="446"/>
      <c r="D126" s="152" t="s">
        <v>43</v>
      </c>
      <c r="E126" s="167">
        <f>H126+K126+N126+Q126+T126+W126+Z126+AC126+AF126+AI126+AL126+AO126</f>
        <v>16079.000749999999</v>
      </c>
      <c r="F126" s="200">
        <f>I126+L126+O126+R126+U126+X126+AA126+AD126+AG126+AJ126+AM126+AP126</f>
        <v>8936.7507499999992</v>
      </c>
      <c r="G126" s="200">
        <f t="shared" si="129"/>
        <v>55.580262038360807</v>
      </c>
      <c r="H126" s="167">
        <f>H161+H165</f>
        <v>189.9</v>
      </c>
      <c r="I126" s="167">
        <f>I161+I165</f>
        <v>189.9</v>
      </c>
      <c r="J126" s="167">
        <f t="shared" si="154"/>
        <v>100</v>
      </c>
      <c r="K126" s="167">
        <v>538.4</v>
      </c>
      <c r="L126" s="167">
        <v>538.4</v>
      </c>
      <c r="M126" s="167">
        <f t="shared" si="142"/>
        <v>100</v>
      </c>
      <c r="N126" s="167">
        <f>N161+N165</f>
        <v>334.43619999999999</v>
      </c>
      <c r="O126" s="167">
        <f t="shared" ref="O126:AQ126" si="201">O161+O165</f>
        <v>334.43619999999999</v>
      </c>
      <c r="P126" s="167">
        <f t="shared" si="196"/>
        <v>100</v>
      </c>
      <c r="Q126" s="210">
        <f>Q161+Q165</f>
        <v>489.31455</v>
      </c>
      <c r="R126" s="210">
        <f t="shared" si="201"/>
        <v>489.31455</v>
      </c>
      <c r="S126" s="210">
        <f>R126/Q126*100</f>
        <v>100</v>
      </c>
      <c r="T126" s="210">
        <f>T161+T165</f>
        <v>461.6</v>
      </c>
      <c r="U126" s="210">
        <f t="shared" si="201"/>
        <v>461.6</v>
      </c>
      <c r="V126" s="210">
        <f t="shared" si="201"/>
        <v>100</v>
      </c>
      <c r="W126" s="210">
        <f t="shared" si="201"/>
        <v>676.9</v>
      </c>
      <c r="X126" s="210">
        <f t="shared" si="201"/>
        <v>676.9</v>
      </c>
      <c r="Y126" s="210">
        <f t="shared" si="201"/>
        <v>200</v>
      </c>
      <c r="Z126" s="210">
        <f t="shared" si="201"/>
        <v>1614</v>
      </c>
      <c r="AA126" s="210">
        <f t="shared" si="201"/>
        <v>1614</v>
      </c>
      <c r="AB126" s="210">
        <f t="shared" si="201"/>
        <v>200</v>
      </c>
      <c r="AC126" s="210">
        <f>AC161+AC165</f>
        <v>1913.9</v>
      </c>
      <c r="AD126" s="210">
        <f t="shared" si="201"/>
        <v>1913.9</v>
      </c>
      <c r="AE126" s="210">
        <f t="shared" si="201"/>
        <v>200</v>
      </c>
      <c r="AF126" s="323">
        <f>AF161+AF165</f>
        <v>1729.3999999999999</v>
      </c>
      <c r="AG126" s="323">
        <f t="shared" si="201"/>
        <v>1729.3999999999999</v>
      </c>
      <c r="AH126" s="323">
        <f t="shared" si="201"/>
        <v>0</v>
      </c>
      <c r="AI126" s="341">
        <f>AI161+AI165</f>
        <v>732.5</v>
      </c>
      <c r="AJ126" s="341">
        <f t="shared" si="201"/>
        <v>732.5</v>
      </c>
      <c r="AK126" s="341">
        <f t="shared" si="201"/>
        <v>200</v>
      </c>
      <c r="AL126" s="357">
        <f>AL161+AL165</f>
        <v>256.39999999999998</v>
      </c>
      <c r="AM126" s="357">
        <f>AM161+AM165</f>
        <v>256.39999999999998</v>
      </c>
      <c r="AN126" s="357">
        <f t="shared" si="201"/>
        <v>200</v>
      </c>
      <c r="AO126" s="210">
        <f>AO161+AO165</f>
        <v>7142.2499999999991</v>
      </c>
      <c r="AP126" s="210">
        <f t="shared" si="201"/>
        <v>0</v>
      </c>
      <c r="AQ126" s="210">
        <f t="shared" si="201"/>
        <v>0</v>
      </c>
      <c r="AR126" s="445"/>
      <c r="AS126" s="218">
        <f t="shared" si="164"/>
        <v>16079.000749999996</v>
      </c>
      <c r="AT126" s="220">
        <f t="shared" si="123"/>
        <v>8936.7507499999992</v>
      </c>
    </row>
    <row r="127" spans="1:46" s="150" customFormat="1">
      <c r="A127" s="431" t="s">
        <v>346</v>
      </c>
      <c r="B127" s="432" t="s">
        <v>347</v>
      </c>
      <c r="C127" s="446"/>
      <c r="D127" s="154" t="s">
        <v>41</v>
      </c>
      <c r="E127" s="172">
        <f>SUM(E128:E130)</f>
        <v>0</v>
      </c>
      <c r="F127" s="199">
        <f t="shared" ref="F127" si="202">SUM(F128:F130)</f>
        <v>0</v>
      </c>
      <c r="G127" s="199">
        <v>0</v>
      </c>
      <c r="H127" s="172"/>
      <c r="I127" s="172"/>
      <c r="J127" s="172" t="e">
        <f t="shared" ref="J127" si="203">I127/H127*100</f>
        <v>#DIV/0!</v>
      </c>
      <c r="K127" s="172"/>
      <c r="L127" s="172"/>
      <c r="M127" s="172" t="e">
        <f t="shared" ref="M127" si="204">L127/K127*100</f>
        <v>#DIV/0!</v>
      </c>
      <c r="N127" s="172"/>
      <c r="O127" s="172"/>
      <c r="P127" s="167" t="e">
        <f t="shared" ref="P127:P133" si="205">O127/N127*100</f>
        <v>#DIV/0!</v>
      </c>
      <c r="Q127" s="284"/>
      <c r="R127" s="284"/>
      <c r="S127" s="210" t="e">
        <f>R127/Q127*100</f>
        <v>#DIV/0!</v>
      </c>
      <c r="T127" s="284"/>
      <c r="U127" s="284"/>
      <c r="V127" s="210" t="e">
        <f>U127/T127*100</f>
        <v>#DIV/0!</v>
      </c>
      <c r="W127" s="284"/>
      <c r="X127" s="284"/>
      <c r="Y127" s="210" t="e">
        <f>X127/W127*100</f>
        <v>#DIV/0!</v>
      </c>
      <c r="Z127" s="284">
        <f t="shared" ref="Z127:AA127" si="206">SUM(Z128:Z130)</f>
        <v>0</v>
      </c>
      <c r="AA127" s="284">
        <f t="shared" si="206"/>
        <v>0</v>
      </c>
      <c r="AB127" s="210">
        <v>0</v>
      </c>
      <c r="AC127" s="284"/>
      <c r="AD127" s="284"/>
      <c r="AE127" s="284">
        <v>0</v>
      </c>
      <c r="AF127" s="324"/>
      <c r="AG127" s="324"/>
      <c r="AH127" s="324">
        <f t="shared" ref="AH127" si="207">SUM(AH128:AH130)</f>
        <v>0</v>
      </c>
      <c r="AI127" s="342"/>
      <c r="AJ127" s="342"/>
      <c r="AK127" s="341">
        <v>0</v>
      </c>
      <c r="AL127" s="358"/>
      <c r="AM127" s="358"/>
      <c r="AN127" s="357" t="e">
        <f t="shared" si="200"/>
        <v>#DIV/0!</v>
      </c>
      <c r="AO127" s="172">
        <f t="shared" ref="AO127:AP127" si="208">SUM(AO128:AO130)</f>
        <v>0</v>
      </c>
      <c r="AP127" s="172">
        <f t="shared" si="208"/>
        <v>0</v>
      </c>
      <c r="AQ127" s="167">
        <v>0</v>
      </c>
      <c r="AR127" s="528"/>
      <c r="AS127" s="218">
        <f t="shared" si="164"/>
        <v>0</v>
      </c>
      <c r="AT127" s="220">
        <f t="shared" si="123"/>
        <v>0</v>
      </c>
    </row>
    <row r="128" spans="1:46" ht="46.8">
      <c r="A128" s="431"/>
      <c r="B128" s="432"/>
      <c r="C128" s="446"/>
      <c r="D128" s="151" t="s">
        <v>2</v>
      </c>
      <c r="E128" s="167">
        <f t="shared" ref="E128" si="209">H128+K128+N128+Q128+T128+W128+Z128+AC128+AF128+AI128+AL128+AO128</f>
        <v>0</v>
      </c>
      <c r="F128" s="200">
        <f t="shared" ref="F128" si="210">I128+L128+O128+R128+U128+X128+AA128+AD128+AG128+AJ128+AM128+AP128</f>
        <v>0</v>
      </c>
      <c r="G128" s="200"/>
      <c r="H128" s="167"/>
      <c r="I128" s="167"/>
      <c r="J128" s="167"/>
      <c r="K128" s="167"/>
      <c r="L128" s="167"/>
      <c r="M128" s="167"/>
      <c r="N128" s="167"/>
      <c r="O128" s="167"/>
      <c r="P128" s="167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323"/>
      <c r="AG128" s="323"/>
      <c r="AH128" s="323"/>
      <c r="AI128" s="341"/>
      <c r="AJ128" s="341"/>
      <c r="AK128" s="341"/>
      <c r="AL128" s="357"/>
      <c r="AM128" s="357"/>
      <c r="AN128" s="357"/>
      <c r="AO128" s="167"/>
      <c r="AP128" s="167"/>
      <c r="AQ128" s="167"/>
      <c r="AR128" s="445"/>
      <c r="AS128" s="218">
        <f t="shared" si="164"/>
        <v>0</v>
      </c>
      <c r="AT128" s="220">
        <f t="shared" si="123"/>
        <v>0</v>
      </c>
    </row>
    <row r="129" spans="1:46" ht="31.2">
      <c r="A129" s="431"/>
      <c r="B129" s="432"/>
      <c r="C129" s="446"/>
      <c r="D129" s="151" t="s">
        <v>280</v>
      </c>
      <c r="E129" s="167">
        <f>H129+K129+N129+Q129+T129+W129+Z129+AC129+AF129+AI129+AL129+AO129</f>
        <v>0</v>
      </c>
      <c r="F129" s="200">
        <f>I129+L129+O129+R129+U129+X129+AA129+AD129+AG129+AJ129+AM129+AP129</f>
        <v>0</v>
      </c>
      <c r="G129" s="200">
        <v>0</v>
      </c>
      <c r="H129" s="167"/>
      <c r="I129" s="167"/>
      <c r="J129" s="167" t="e">
        <f t="shared" ref="J129:J130" si="211">I129/H129*100</f>
        <v>#DIV/0!</v>
      </c>
      <c r="K129" s="167"/>
      <c r="L129" s="167"/>
      <c r="M129" s="167" t="e">
        <f t="shared" ref="M129:M130" si="212">L129/K129*100</f>
        <v>#DIV/0!</v>
      </c>
      <c r="N129" s="167"/>
      <c r="O129" s="167"/>
      <c r="P129" s="167" t="e">
        <f t="shared" ref="P129:P130" si="213">O129/N129*100</f>
        <v>#DIV/0!</v>
      </c>
      <c r="Q129" s="210"/>
      <c r="R129" s="210"/>
      <c r="S129" s="210" t="e">
        <f>R129/Q129*100</f>
        <v>#DIV/0!</v>
      </c>
      <c r="T129" s="210"/>
      <c r="U129" s="210"/>
      <c r="V129" s="210" t="e">
        <f>U129/T129*100</f>
        <v>#DIV/0!</v>
      </c>
      <c r="W129" s="210"/>
      <c r="X129" s="210"/>
      <c r="Y129" s="210" t="e">
        <f>X129/W129*100</f>
        <v>#DIV/0!</v>
      </c>
      <c r="Z129" s="210"/>
      <c r="AA129" s="210"/>
      <c r="AB129" s="210">
        <v>0</v>
      </c>
      <c r="AC129" s="210"/>
      <c r="AD129" s="210"/>
      <c r="AE129" s="210">
        <v>0</v>
      </c>
      <c r="AF129" s="323"/>
      <c r="AG129" s="323"/>
      <c r="AH129" s="323"/>
      <c r="AI129" s="341"/>
      <c r="AJ129" s="341"/>
      <c r="AK129" s="341">
        <v>0</v>
      </c>
      <c r="AL129" s="357"/>
      <c r="AM129" s="357"/>
      <c r="AN129" s="357" t="e">
        <f t="shared" ref="AN129:AN130" si="214">AM129/AL129*100</f>
        <v>#DIV/0!</v>
      </c>
      <c r="AO129" s="167"/>
      <c r="AP129" s="167"/>
      <c r="AQ129" s="167">
        <v>0</v>
      </c>
      <c r="AR129" s="445"/>
      <c r="AS129" s="218">
        <f t="shared" si="164"/>
        <v>0</v>
      </c>
      <c r="AT129" s="220">
        <f t="shared" si="123"/>
        <v>0</v>
      </c>
    </row>
    <row r="130" spans="1:46" ht="46.8">
      <c r="A130" s="431"/>
      <c r="B130" s="432"/>
      <c r="C130" s="446"/>
      <c r="D130" s="152" t="s">
        <v>43</v>
      </c>
      <c r="E130" s="167">
        <f>H130+K130+N130+Q130+T130+W130+Z130+AC130+AF130+AI130+AL130+AO130</f>
        <v>0</v>
      </c>
      <c r="F130" s="200">
        <f>I130+L130+O130+R130+U130+X130+AA130+AD130+AG130+AJ130+AM130+AP130</f>
        <v>0</v>
      </c>
      <c r="G130" s="200">
        <v>0</v>
      </c>
      <c r="H130" s="167"/>
      <c r="I130" s="167"/>
      <c r="J130" s="167" t="e">
        <f t="shared" si="211"/>
        <v>#DIV/0!</v>
      </c>
      <c r="K130" s="167"/>
      <c r="L130" s="167"/>
      <c r="M130" s="167" t="e">
        <f t="shared" si="212"/>
        <v>#DIV/0!</v>
      </c>
      <c r="N130" s="167"/>
      <c r="O130" s="167"/>
      <c r="P130" s="167" t="e">
        <f t="shared" si="213"/>
        <v>#DIV/0!</v>
      </c>
      <c r="Q130" s="210"/>
      <c r="R130" s="210"/>
      <c r="S130" s="210" t="e">
        <f>R130/Q130*100</f>
        <v>#DIV/0!</v>
      </c>
      <c r="T130" s="210"/>
      <c r="U130" s="210"/>
      <c r="V130" s="210" t="e">
        <f>U130/T130*100</f>
        <v>#DIV/0!</v>
      </c>
      <c r="W130" s="210"/>
      <c r="X130" s="210"/>
      <c r="Y130" s="210" t="e">
        <f>X130/W130*100</f>
        <v>#DIV/0!</v>
      </c>
      <c r="Z130" s="210"/>
      <c r="AA130" s="210"/>
      <c r="AB130" s="210">
        <v>0</v>
      </c>
      <c r="AC130" s="210"/>
      <c r="AD130" s="210"/>
      <c r="AE130" s="210">
        <v>0</v>
      </c>
      <c r="AF130" s="323"/>
      <c r="AG130" s="323"/>
      <c r="AH130" s="323">
        <f t="shared" ref="AH130" si="215">AH165+AH169</f>
        <v>0</v>
      </c>
      <c r="AI130" s="341"/>
      <c r="AJ130" s="341"/>
      <c r="AK130" s="341">
        <v>0</v>
      </c>
      <c r="AL130" s="357"/>
      <c r="AM130" s="357"/>
      <c r="AN130" s="357" t="e">
        <f t="shared" si="214"/>
        <v>#DIV/0!</v>
      </c>
      <c r="AO130" s="167"/>
      <c r="AP130" s="167"/>
      <c r="AQ130" s="167">
        <v>0</v>
      </c>
      <c r="AR130" s="445"/>
      <c r="AS130" s="218">
        <f t="shared" si="164"/>
        <v>0</v>
      </c>
      <c r="AT130" s="220">
        <f t="shared" si="123"/>
        <v>0</v>
      </c>
    </row>
    <row r="131" spans="1:46" s="187" customFormat="1">
      <c r="A131" s="524" t="s">
        <v>330</v>
      </c>
      <c r="B131" s="525"/>
      <c r="C131" s="526"/>
      <c r="D131" s="191" t="s">
        <v>41</v>
      </c>
      <c r="E131" s="202">
        <f>SUM(E132:E134)</f>
        <v>142265.24791000001</v>
      </c>
      <c r="F131" s="202">
        <f t="shared" ref="F131:AP131" si="216">SUM(F132:F134)</f>
        <v>124407.60790999999</v>
      </c>
      <c r="G131" s="202">
        <f t="shared" si="129"/>
        <v>87.447644268474377</v>
      </c>
      <c r="H131" s="202">
        <f t="shared" si="216"/>
        <v>5461.9</v>
      </c>
      <c r="I131" s="202">
        <f t="shared" si="216"/>
        <v>5461.9</v>
      </c>
      <c r="J131" s="202">
        <f t="shared" si="154"/>
        <v>100</v>
      </c>
      <c r="K131" s="202">
        <f t="shared" si="216"/>
        <v>12939.499999999998</v>
      </c>
      <c r="L131" s="202">
        <f t="shared" si="216"/>
        <v>12939.499999999998</v>
      </c>
      <c r="M131" s="202">
        <f t="shared" si="142"/>
        <v>100</v>
      </c>
      <c r="N131" s="202">
        <f t="shared" si="216"/>
        <v>10969.736199999999</v>
      </c>
      <c r="O131" s="202">
        <f t="shared" si="216"/>
        <v>10969.736199999999</v>
      </c>
      <c r="P131" s="186">
        <f t="shared" si="205"/>
        <v>100</v>
      </c>
      <c r="Q131" s="284">
        <f t="shared" si="216"/>
        <v>10628.284679999999</v>
      </c>
      <c r="R131" s="284">
        <f t="shared" si="216"/>
        <v>10628.284679999999</v>
      </c>
      <c r="S131" s="210">
        <f>R131/Q131*100</f>
        <v>100</v>
      </c>
      <c r="T131" s="284">
        <f t="shared" si="216"/>
        <v>12820.03703</v>
      </c>
      <c r="U131" s="284">
        <f t="shared" si="216"/>
        <v>12820.03703</v>
      </c>
      <c r="V131" s="210">
        <f>U131/T131*100</f>
        <v>100</v>
      </c>
      <c r="W131" s="284">
        <f t="shared" si="216"/>
        <v>15177.1</v>
      </c>
      <c r="X131" s="284">
        <f t="shared" si="216"/>
        <v>15177</v>
      </c>
      <c r="Y131" s="210">
        <f>X131/W131*100</f>
        <v>99.999341112597264</v>
      </c>
      <c r="Z131" s="284">
        <f t="shared" si="216"/>
        <v>15677</v>
      </c>
      <c r="AA131" s="284">
        <f t="shared" si="216"/>
        <v>15677</v>
      </c>
      <c r="AB131" s="210">
        <f t="shared" ref="AB131" si="217">AA131/Z131*100</f>
        <v>100</v>
      </c>
      <c r="AC131" s="284">
        <f t="shared" si="216"/>
        <v>10497.6</v>
      </c>
      <c r="AD131" s="284">
        <f t="shared" si="216"/>
        <v>10497.6</v>
      </c>
      <c r="AE131" s="284">
        <f t="shared" si="145"/>
        <v>100</v>
      </c>
      <c r="AF131" s="324">
        <f t="shared" si="216"/>
        <v>9041.44</v>
      </c>
      <c r="AG131" s="324">
        <f t="shared" si="216"/>
        <v>9041.44</v>
      </c>
      <c r="AH131" s="324">
        <f t="shared" si="216"/>
        <v>0</v>
      </c>
      <c r="AI131" s="342">
        <f t="shared" si="216"/>
        <v>14092.869999999999</v>
      </c>
      <c r="AJ131" s="342">
        <f t="shared" si="216"/>
        <v>14092.910000000002</v>
      </c>
      <c r="AK131" s="341">
        <f t="shared" si="160"/>
        <v>100.00028383146942</v>
      </c>
      <c r="AL131" s="358">
        <f t="shared" si="216"/>
        <v>7102.2</v>
      </c>
      <c r="AM131" s="358">
        <f t="shared" si="216"/>
        <v>7102.2</v>
      </c>
      <c r="AN131" s="357">
        <f t="shared" si="200"/>
        <v>100</v>
      </c>
      <c r="AO131" s="202">
        <f t="shared" si="216"/>
        <v>17857.579999999998</v>
      </c>
      <c r="AP131" s="202">
        <f t="shared" si="216"/>
        <v>0</v>
      </c>
      <c r="AQ131" s="186">
        <f t="shared" si="147"/>
        <v>0</v>
      </c>
      <c r="AR131" s="522"/>
      <c r="AS131" s="218">
        <f t="shared" si="164"/>
        <v>142265.24790999998</v>
      </c>
      <c r="AT131" s="220">
        <f t="shared" si="123"/>
        <v>124407.60791000001</v>
      </c>
    </row>
    <row r="132" spans="1:46" s="189" customFormat="1" ht="46.8">
      <c r="A132" s="527"/>
      <c r="B132" s="526"/>
      <c r="C132" s="526"/>
      <c r="D132" s="192" t="s">
        <v>2</v>
      </c>
      <c r="E132" s="334">
        <f t="shared" ref="E132:F134" si="218">E112+E120+E124</f>
        <v>14606.63</v>
      </c>
      <c r="F132" s="186">
        <f>F112+F120+F124</f>
        <v>13492.099999999999</v>
      </c>
      <c r="G132" s="186"/>
      <c r="H132" s="186">
        <f t="shared" ref="H132:I134" si="219">H112+H120+H124</f>
        <v>0</v>
      </c>
      <c r="I132" s="186">
        <f t="shared" si="219"/>
        <v>0</v>
      </c>
      <c r="J132" s="186"/>
      <c r="K132" s="186">
        <f t="shared" ref="K132:L134" si="220">K112+K120+K124</f>
        <v>0</v>
      </c>
      <c r="L132" s="186">
        <f t="shared" si="220"/>
        <v>0</v>
      </c>
      <c r="M132" s="186"/>
      <c r="N132" s="186">
        <f t="shared" ref="N132:AD132" si="221">N112+N120+N124</f>
        <v>0</v>
      </c>
      <c r="O132" s="186">
        <f t="shared" si="221"/>
        <v>0</v>
      </c>
      <c r="P132" s="186">
        <f t="shared" si="221"/>
        <v>0</v>
      </c>
      <c r="Q132" s="210">
        <f t="shared" si="221"/>
        <v>0</v>
      </c>
      <c r="R132" s="210">
        <f t="shared" si="221"/>
        <v>0</v>
      </c>
      <c r="S132" s="210">
        <f t="shared" si="221"/>
        <v>0</v>
      </c>
      <c r="T132" s="210">
        <f t="shared" si="221"/>
        <v>257.2</v>
      </c>
      <c r="U132" s="210">
        <f t="shared" si="221"/>
        <v>257.2</v>
      </c>
      <c r="V132" s="210">
        <f t="shared" si="221"/>
        <v>100</v>
      </c>
      <c r="W132" s="210">
        <f t="shared" si="221"/>
        <v>3197.2</v>
      </c>
      <c r="X132" s="210">
        <f t="shared" si="221"/>
        <v>3197.1</v>
      </c>
      <c r="Y132" s="210">
        <f t="shared" si="221"/>
        <v>0</v>
      </c>
      <c r="Z132" s="210">
        <f t="shared" si="221"/>
        <v>2671.5</v>
      </c>
      <c r="AA132" s="210">
        <f t="shared" si="221"/>
        <v>2671.5</v>
      </c>
      <c r="AB132" s="210">
        <f t="shared" si="221"/>
        <v>100</v>
      </c>
      <c r="AC132" s="210">
        <f t="shared" si="221"/>
        <v>166.7</v>
      </c>
      <c r="AD132" s="210">
        <f t="shared" si="221"/>
        <v>166.7</v>
      </c>
      <c r="AE132" s="210"/>
      <c r="AF132" s="323">
        <f t="shared" ref="AF132:AP132" si="222">AF112+AF120+AF124</f>
        <v>3278.6</v>
      </c>
      <c r="AG132" s="323">
        <f t="shared" si="222"/>
        <v>3278.6</v>
      </c>
      <c r="AH132" s="323">
        <f t="shared" si="222"/>
        <v>0</v>
      </c>
      <c r="AI132" s="341">
        <f t="shared" si="222"/>
        <v>2261.46</v>
      </c>
      <c r="AJ132" s="341">
        <f t="shared" si="222"/>
        <v>2261.5</v>
      </c>
      <c r="AK132" s="341">
        <f t="shared" si="222"/>
        <v>0</v>
      </c>
      <c r="AL132" s="357">
        <f>AL112+AL120+AL124</f>
        <v>1659.5</v>
      </c>
      <c r="AM132" s="357">
        <f t="shared" si="222"/>
        <v>1659.5</v>
      </c>
      <c r="AN132" s="357">
        <f t="shared" si="222"/>
        <v>0</v>
      </c>
      <c r="AO132" s="186">
        <f t="shared" si="222"/>
        <v>1114.4699999999998</v>
      </c>
      <c r="AP132" s="186">
        <f t="shared" si="222"/>
        <v>0</v>
      </c>
      <c r="AQ132" s="186"/>
      <c r="AR132" s="523"/>
      <c r="AS132" s="218">
        <f t="shared" si="164"/>
        <v>14606.63</v>
      </c>
      <c r="AT132" s="220">
        <f t="shared" si="123"/>
        <v>13492.099999999999</v>
      </c>
    </row>
    <row r="133" spans="1:46" s="189" customFormat="1" ht="31.2">
      <c r="A133" s="527"/>
      <c r="B133" s="526"/>
      <c r="C133" s="526"/>
      <c r="D133" s="193" t="s">
        <v>280</v>
      </c>
      <c r="E133" s="186">
        <f>E113+E121+E125</f>
        <v>111579.61716000001</v>
      </c>
      <c r="F133" s="334">
        <f>F113+F121+F125</f>
        <v>101978.75715999999</v>
      </c>
      <c r="G133" s="186">
        <f t="shared" si="129"/>
        <v>91.395507311848149</v>
      </c>
      <c r="H133" s="186">
        <f t="shared" si="219"/>
        <v>5272</v>
      </c>
      <c r="I133" s="186">
        <f t="shared" si="219"/>
        <v>5272</v>
      </c>
      <c r="J133" s="186">
        <f t="shared" ref="J133:J138" si="223">I133/H133*100</f>
        <v>100</v>
      </c>
      <c r="K133" s="186">
        <f t="shared" si="220"/>
        <v>12401.099999999999</v>
      </c>
      <c r="L133" s="186">
        <f t="shared" si="220"/>
        <v>12401.099999999999</v>
      </c>
      <c r="M133" s="186">
        <f t="shared" si="142"/>
        <v>100</v>
      </c>
      <c r="N133" s="186">
        <f>N113+N121+N125</f>
        <v>10635.3</v>
      </c>
      <c r="O133" s="186">
        <f>O113+O121+O125</f>
        <v>10635.3</v>
      </c>
      <c r="P133" s="186">
        <f t="shared" si="205"/>
        <v>100</v>
      </c>
      <c r="Q133" s="210">
        <f>Q113+Q121+Q125</f>
        <v>10138.97013</v>
      </c>
      <c r="R133" s="210">
        <f>R113+R121+R125</f>
        <v>10138.97013</v>
      </c>
      <c r="S133" s="210">
        <f>R133/Q133*100</f>
        <v>100</v>
      </c>
      <c r="T133" s="210">
        <f>T113+T121+T125</f>
        <v>12101.237029999998</v>
      </c>
      <c r="U133" s="210">
        <f>U113+U121+U125</f>
        <v>12101.237029999998</v>
      </c>
      <c r="V133" s="210">
        <f>V113+V121+V125</f>
        <v>300</v>
      </c>
      <c r="W133" s="210">
        <f>W113+W121+W125</f>
        <v>11303</v>
      </c>
      <c r="X133" s="210">
        <f>X113+X121+X125</f>
        <v>11303</v>
      </c>
      <c r="Y133" s="210">
        <f>X133/W133*100</f>
        <v>100</v>
      </c>
      <c r="Z133" s="210">
        <f>Z113+Z121+Z125</f>
        <v>11391.5</v>
      </c>
      <c r="AA133" s="210">
        <f>AA113+AA121+AA125</f>
        <v>11391.5</v>
      </c>
      <c r="AB133" s="210">
        <f t="shared" ref="AB133:AB134" si="224">AA133/Z133*100</f>
        <v>100</v>
      </c>
      <c r="AC133" s="210">
        <f>AC113+AC121+AC125</f>
        <v>8417</v>
      </c>
      <c r="AD133" s="210">
        <f>AD113+AD121+AD125</f>
        <v>8417</v>
      </c>
      <c r="AE133" s="210">
        <f t="shared" si="145"/>
        <v>100</v>
      </c>
      <c r="AF133" s="323">
        <f>AF113+AF121+AF125</f>
        <v>4033.4400000000005</v>
      </c>
      <c r="AG133" s="323">
        <f t="shared" ref="AF133:AJ134" si="225">AG113+AG121+AG125</f>
        <v>4033.4400000000005</v>
      </c>
      <c r="AH133" s="323">
        <f t="shared" si="225"/>
        <v>0</v>
      </c>
      <c r="AI133" s="341">
        <f t="shared" si="225"/>
        <v>11098.91</v>
      </c>
      <c r="AJ133" s="341">
        <f t="shared" si="225"/>
        <v>11098.910000000002</v>
      </c>
      <c r="AK133" s="341">
        <f t="shared" si="160"/>
        <v>100.00000000000003</v>
      </c>
      <c r="AL133" s="357">
        <f t="shared" ref="AL133:AP134" si="226">AL113+AL121+AL125</f>
        <v>5186.3</v>
      </c>
      <c r="AM133" s="357">
        <f>AM113+AM121+AM125</f>
        <v>5186.3</v>
      </c>
      <c r="AN133" s="357">
        <f t="shared" si="226"/>
        <v>300</v>
      </c>
      <c r="AO133" s="186">
        <f t="shared" si="226"/>
        <v>9600.8599999999988</v>
      </c>
      <c r="AP133" s="186">
        <f t="shared" si="226"/>
        <v>0</v>
      </c>
      <c r="AQ133" s="186">
        <f t="shared" si="147"/>
        <v>0</v>
      </c>
      <c r="AR133" s="523"/>
      <c r="AS133" s="218">
        <f t="shared" si="164"/>
        <v>111579.61715999999</v>
      </c>
      <c r="AT133" s="220">
        <f t="shared" si="123"/>
        <v>101978.75715999999</v>
      </c>
    </row>
    <row r="134" spans="1:46" s="189" customFormat="1" ht="62.4">
      <c r="A134" s="527"/>
      <c r="B134" s="526"/>
      <c r="C134" s="526"/>
      <c r="D134" s="194" t="s">
        <v>293</v>
      </c>
      <c r="E134" s="186">
        <f t="shared" si="218"/>
        <v>16079.000749999999</v>
      </c>
      <c r="F134" s="186">
        <f t="shared" si="218"/>
        <v>8936.7507499999992</v>
      </c>
      <c r="G134" s="186">
        <f t="shared" si="129"/>
        <v>55.580262038360807</v>
      </c>
      <c r="H134" s="186">
        <f t="shared" si="219"/>
        <v>189.9</v>
      </c>
      <c r="I134" s="186">
        <f t="shared" si="219"/>
        <v>189.9</v>
      </c>
      <c r="J134" s="186">
        <f t="shared" si="223"/>
        <v>100</v>
      </c>
      <c r="K134" s="186">
        <f t="shared" si="220"/>
        <v>538.4</v>
      </c>
      <c r="L134" s="186">
        <f t="shared" si="220"/>
        <v>538.4</v>
      </c>
      <c r="M134" s="186">
        <f t="shared" si="142"/>
        <v>100</v>
      </c>
      <c r="N134" s="186">
        <f>N114+N122+N126</f>
        <v>334.43619999999999</v>
      </c>
      <c r="O134" s="186">
        <f>O114+O122+O126</f>
        <v>334.43619999999999</v>
      </c>
      <c r="P134" s="186">
        <f t="shared" ref="P134:P135" si="227">O134/N134*100</f>
        <v>100</v>
      </c>
      <c r="Q134" s="210">
        <f>Q114+Q122+Q126</f>
        <v>489.31455</v>
      </c>
      <c r="R134" s="210">
        <f>R114+R122+R126</f>
        <v>489.31455</v>
      </c>
      <c r="S134" s="210">
        <f>R134/Q134*100</f>
        <v>100</v>
      </c>
      <c r="T134" s="210">
        <f>T114+T122+T126</f>
        <v>461.6</v>
      </c>
      <c r="U134" s="210">
        <f>U114+U122+U126</f>
        <v>461.6</v>
      </c>
      <c r="V134" s="210">
        <f>U134/T134*100</f>
        <v>100</v>
      </c>
      <c r="W134" s="210">
        <f>W114+W122+W126</f>
        <v>676.9</v>
      </c>
      <c r="X134" s="210">
        <f>X114+X122+X126</f>
        <v>676.9</v>
      </c>
      <c r="Y134" s="210">
        <f>X134/W134*100</f>
        <v>100</v>
      </c>
      <c r="Z134" s="210">
        <f>Z114+Z122+Z126</f>
        <v>1614</v>
      </c>
      <c r="AA134" s="210">
        <f>AA114+AA122+AA126</f>
        <v>1614</v>
      </c>
      <c r="AB134" s="210">
        <f t="shared" si="224"/>
        <v>100</v>
      </c>
      <c r="AC134" s="210">
        <f>AC114+AC122+AC126</f>
        <v>1913.9</v>
      </c>
      <c r="AD134" s="210">
        <f>AD114+AD122+AD126</f>
        <v>1913.9</v>
      </c>
      <c r="AE134" s="210">
        <f t="shared" si="145"/>
        <v>100</v>
      </c>
      <c r="AF134" s="323">
        <f t="shared" si="225"/>
        <v>1729.3999999999999</v>
      </c>
      <c r="AG134" s="323">
        <f t="shared" si="225"/>
        <v>1729.3999999999999</v>
      </c>
      <c r="AH134" s="323">
        <f t="shared" si="225"/>
        <v>0</v>
      </c>
      <c r="AI134" s="341">
        <f>AI114+AI122+AI126</f>
        <v>732.5</v>
      </c>
      <c r="AJ134" s="341">
        <f t="shared" si="225"/>
        <v>732.5</v>
      </c>
      <c r="AK134" s="341">
        <f>AK114+AK122+AK126</f>
        <v>200</v>
      </c>
      <c r="AL134" s="357">
        <f t="shared" si="226"/>
        <v>256.39999999999998</v>
      </c>
      <c r="AM134" s="357">
        <f>AM114+AM122+AM126</f>
        <v>256.39999999999998</v>
      </c>
      <c r="AN134" s="357">
        <f t="shared" si="226"/>
        <v>200</v>
      </c>
      <c r="AO134" s="186">
        <f t="shared" si="226"/>
        <v>7142.2499999999991</v>
      </c>
      <c r="AP134" s="186">
        <f t="shared" si="226"/>
        <v>0</v>
      </c>
      <c r="AQ134" s="186">
        <f t="shared" si="147"/>
        <v>0</v>
      </c>
      <c r="AR134" s="523"/>
      <c r="AS134" s="218">
        <f t="shared" si="164"/>
        <v>16079.000749999996</v>
      </c>
      <c r="AT134" s="220">
        <f t="shared" si="123"/>
        <v>8936.7507499999992</v>
      </c>
    </row>
    <row r="135" spans="1:46" s="267" customFormat="1">
      <c r="A135" s="447" t="s">
        <v>294</v>
      </c>
      <c r="B135" s="448"/>
      <c r="C135" s="449"/>
      <c r="D135" s="263" t="s">
        <v>41</v>
      </c>
      <c r="E135" s="264">
        <f t="shared" ref="E135:F138" si="228">E64+E103+E131</f>
        <v>236436.13972000001</v>
      </c>
      <c r="F135" s="332">
        <f t="shared" si="228"/>
        <v>143064.59972</v>
      </c>
      <c r="G135" s="264">
        <f t="shared" si="129"/>
        <v>60.508769890011123</v>
      </c>
      <c r="H135" s="264">
        <f t="shared" ref="H135:I138" si="229">H64+H103+H131</f>
        <v>6070.7</v>
      </c>
      <c r="I135" s="264">
        <f t="shared" si="229"/>
        <v>6070.7</v>
      </c>
      <c r="J135" s="264">
        <f t="shared" si="223"/>
        <v>100</v>
      </c>
      <c r="K135" s="264">
        <f t="shared" ref="K135:L138" si="230">K64+K103+K131</f>
        <v>14351.999999999998</v>
      </c>
      <c r="L135" s="264">
        <f t="shared" si="230"/>
        <v>14351.999999999998</v>
      </c>
      <c r="M135" s="264">
        <f t="shared" si="142"/>
        <v>100</v>
      </c>
      <c r="N135" s="264">
        <f t="shared" ref="N135:O138" si="231">N64+N103+N131</f>
        <v>11657.484199999999</v>
      </c>
      <c r="O135" s="264">
        <f t="shared" si="231"/>
        <v>11657.484199999999</v>
      </c>
      <c r="P135" s="265">
        <f t="shared" si="227"/>
        <v>100</v>
      </c>
      <c r="Q135" s="300">
        <f t="shared" ref="Q135:R138" si="232">Q64+Q103+Q131</f>
        <v>11724.868889999998</v>
      </c>
      <c r="R135" s="300">
        <f t="shared" si="232"/>
        <v>11724.868889999998</v>
      </c>
      <c r="S135" s="301">
        <f>R135/Q135*100</f>
        <v>100</v>
      </c>
      <c r="T135" s="300">
        <f t="shared" ref="T135:U138" si="233">T64+T103+T131</f>
        <v>14441.59663</v>
      </c>
      <c r="U135" s="300">
        <f t="shared" si="233"/>
        <v>14441.59663</v>
      </c>
      <c r="V135" s="301">
        <f>U135/T135*100</f>
        <v>100</v>
      </c>
      <c r="W135" s="300">
        <f t="shared" ref="W135:X138" si="234">W64+W103+W131</f>
        <v>17431.400000000001</v>
      </c>
      <c r="X135" s="300">
        <f t="shared" si="234"/>
        <v>17431.3</v>
      </c>
      <c r="Y135" s="301">
        <f>X135/W135*100</f>
        <v>99.999426322613203</v>
      </c>
      <c r="Z135" s="300">
        <f t="shared" ref="Z135:AA138" si="235">Z64+Z103+Z131</f>
        <v>16959.7</v>
      </c>
      <c r="AA135" s="300">
        <f t="shared" si="235"/>
        <v>16959.7</v>
      </c>
      <c r="AB135" s="301">
        <f t="shared" ref="AB135" si="236">AA135/Z135*100</f>
        <v>100</v>
      </c>
      <c r="AC135" s="300">
        <f t="shared" ref="AC135:AD138" si="237">AC64+AC103+AC131</f>
        <v>11288.4</v>
      </c>
      <c r="AD135" s="300">
        <f t="shared" si="237"/>
        <v>11288.4</v>
      </c>
      <c r="AE135" s="300">
        <f t="shared" si="145"/>
        <v>100</v>
      </c>
      <c r="AF135" s="322">
        <f t="shared" ref="AF135:AJ138" si="238">AF64+AF103+AF131</f>
        <v>10845.240000000002</v>
      </c>
      <c r="AG135" s="322">
        <f t="shared" si="238"/>
        <v>10845.24</v>
      </c>
      <c r="AH135" s="322">
        <f t="shared" si="238"/>
        <v>0</v>
      </c>
      <c r="AI135" s="339">
        <f t="shared" si="238"/>
        <v>15572.769999999999</v>
      </c>
      <c r="AJ135" s="339">
        <f t="shared" si="238"/>
        <v>15572.810000000001</v>
      </c>
      <c r="AK135" s="340">
        <f t="shared" si="160"/>
        <v>100.00025685860643</v>
      </c>
      <c r="AL135" s="355">
        <f t="shared" ref="AL135:AM138" si="239">AL64+AL103+AL131</f>
        <v>12720.5</v>
      </c>
      <c r="AM135" s="355">
        <f t="shared" si="239"/>
        <v>12720.5</v>
      </c>
      <c r="AN135" s="356">
        <f t="shared" ref="AN135" si="240">AM135/AL135*100</f>
        <v>100</v>
      </c>
      <c r="AO135" s="264">
        <f t="shared" ref="AO135:AP138" si="241">AO64+AO103+AO131</f>
        <v>93206.78</v>
      </c>
      <c r="AP135" s="264">
        <f t="shared" si="241"/>
        <v>0</v>
      </c>
      <c r="AQ135" s="265">
        <f t="shared" si="147"/>
        <v>0</v>
      </c>
      <c r="AR135" s="529"/>
      <c r="AS135" s="218">
        <f>SUM(T135+W135+Z135+AC135+AF135+AI135+AL135+AO135+Q135+N135+K135+H135)</f>
        <v>236271.43972000002</v>
      </c>
      <c r="AT135" s="266">
        <f>SUM(I135+L135+O135+R135+U135+X135+AA135+AD135+AG135+AJ135+AM135+AP135)</f>
        <v>143064.59972</v>
      </c>
    </row>
    <row r="136" spans="1:46" s="271" customFormat="1" ht="46.8">
      <c r="A136" s="450"/>
      <c r="B136" s="449"/>
      <c r="C136" s="449"/>
      <c r="D136" s="268" t="s">
        <v>2</v>
      </c>
      <c r="E136" s="269">
        <f t="shared" si="228"/>
        <v>15913.63</v>
      </c>
      <c r="F136" s="269">
        <f t="shared" si="228"/>
        <v>14634.099999999999</v>
      </c>
      <c r="G136" s="269">
        <f t="shared" si="129"/>
        <v>91.959534059796539</v>
      </c>
      <c r="H136" s="269">
        <f t="shared" si="229"/>
        <v>0</v>
      </c>
      <c r="I136" s="269">
        <f t="shared" si="229"/>
        <v>0</v>
      </c>
      <c r="J136" s="269"/>
      <c r="K136" s="269">
        <f t="shared" si="230"/>
        <v>0</v>
      </c>
      <c r="L136" s="269">
        <f t="shared" si="230"/>
        <v>0</v>
      </c>
      <c r="M136" s="269" t="e">
        <f t="shared" si="142"/>
        <v>#DIV/0!</v>
      </c>
      <c r="N136" s="269">
        <f t="shared" si="231"/>
        <v>0</v>
      </c>
      <c r="O136" s="269">
        <f t="shared" si="231"/>
        <v>0</v>
      </c>
      <c r="P136" s="269">
        <f>P65+P104+P132</f>
        <v>0</v>
      </c>
      <c r="Q136" s="210">
        <f t="shared" si="232"/>
        <v>0</v>
      </c>
      <c r="R136" s="210">
        <f t="shared" si="232"/>
        <v>0</v>
      </c>
      <c r="S136" s="210">
        <f>S65+S104+S132</f>
        <v>0</v>
      </c>
      <c r="T136" s="210">
        <f t="shared" si="233"/>
        <v>469.2</v>
      </c>
      <c r="U136" s="210">
        <f t="shared" si="233"/>
        <v>469.2</v>
      </c>
      <c r="V136" s="210">
        <f>V65+V104+V132</f>
        <v>100</v>
      </c>
      <c r="W136" s="210">
        <f t="shared" si="234"/>
        <v>3521.7</v>
      </c>
      <c r="X136" s="210">
        <f t="shared" si="234"/>
        <v>3521.6</v>
      </c>
      <c r="Y136" s="210" t="e">
        <f>Y65+Y104+Y132</f>
        <v>#DIV/0!</v>
      </c>
      <c r="Z136" s="210">
        <f t="shared" si="235"/>
        <v>2671.5</v>
      </c>
      <c r="AA136" s="210">
        <f t="shared" si="235"/>
        <v>2671.5</v>
      </c>
      <c r="AB136" s="210" t="e">
        <f>AB65+AB104+AB132</f>
        <v>#DIV/0!</v>
      </c>
      <c r="AC136" s="210">
        <f t="shared" si="237"/>
        <v>246.7</v>
      </c>
      <c r="AD136" s="210">
        <f t="shared" si="237"/>
        <v>246.7</v>
      </c>
      <c r="AE136" s="210">
        <f t="shared" si="145"/>
        <v>100</v>
      </c>
      <c r="AF136" s="323">
        <f t="shared" si="238"/>
        <v>3438.6</v>
      </c>
      <c r="AG136" s="323">
        <f t="shared" si="238"/>
        <v>3438.6</v>
      </c>
      <c r="AH136" s="323">
        <f t="shared" si="238"/>
        <v>0</v>
      </c>
      <c r="AI136" s="341">
        <f t="shared" si="238"/>
        <v>2371.46</v>
      </c>
      <c r="AJ136" s="341">
        <f t="shared" si="238"/>
        <v>2371.5</v>
      </c>
      <c r="AK136" s="341">
        <f>AK65+AK104+AK132</f>
        <v>0</v>
      </c>
      <c r="AL136" s="357">
        <f t="shared" si="239"/>
        <v>1915</v>
      </c>
      <c r="AM136" s="357">
        <f t="shared" si="239"/>
        <v>1915</v>
      </c>
      <c r="AN136" s="357">
        <f>AN65+AN104+AN132</f>
        <v>0</v>
      </c>
      <c r="AO136" s="269">
        <f t="shared" si="241"/>
        <v>1279.4699999999998</v>
      </c>
      <c r="AP136" s="269">
        <f t="shared" si="241"/>
        <v>0</v>
      </c>
      <c r="AQ136" s="269">
        <f t="shared" si="147"/>
        <v>0</v>
      </c>
      <c r="AR136" s="530"/>
      <c r="AS136" s="218">
        <f t="shared" si="164"/>
        <v>15913.63</v>
      </c>
      <c r="AT136" s="270">
        <f t="shared" si="123"/>
        <v>14634.099999999999</v>
      </c>
    </row>
    <row r="137" spans="1:46" s="271" customFormat="1" ht="31.2">
      <c r="A137" s="450"/>
      <c r="B137" s="449"/>
      <c r="C137" s="449"/>
      <c r="D137" s="268" t="s">
        <v>280</v>
      </c>
      <c r="E137" s="269">
        <f t="shared" si="228"/>
        <v>204443.50897000002</v>
      </c>
      <c r="F137" s="269">
        <f t="shared" si="228"/>
        <v>119493.74896999999</v>
      </c>
      <c r="G137" s="269">
        <f t="shared" si="129"/>
        <v>58.448296828800004</v>
      </c>
      <c r="H137" s="269">
        <f t="shared" si="229"/>
        <v>5880.8</v>
      </c>
      <c r="I137" s="269">
        <f t="shared" si="229"/>
        <v>5880.8</v>
      </c>
      <c r="J137" s="269">
        <f t="shared" si="223"/>
        <v>100</v>
      </c>
      <c r="K137" s="269">
        <f t="shared" si="230"/>
        <v>13813.599999999999</v>
      </c>
      <c r="L137" s="269">
        <f t="shared" si="230"/>
        <v>13813.599999999999</v>
      </c>
      <c r="M137" s="269">
        <f t="shared" si="142"/>
        <v>100</v>
      </c>
      <c r="N137" s="269">
        <f t="shared" si="231"/>
        <v>11323.047999999999</v>
      </c>
      <c r="O137" s="269">
        <f t="shared" si="231"/>
        <v>11323.047999999999</v>
      </c>
      <c r="P137" s="269">
        <f t="shared" ref="P137" si="242">O137/N137*100</f>
        <v>100</v>
      </c>
      <c r="Q137" s="210">
        <f t="shared" si="232"/>
        <v>11235.554339999999</v>
      </c>
      <c r="R137" s="210">
        <f t="shared" si="232"/>
        <v>11235.554339999999</v>
      </c>
      <c r="S137" s="210">
        <f>R137/Q137*100</f>
        <v>100</v>
      </c>
      <c r="T137" s="210">
        <f t="shared" si="233"/>
        <v>13510.796629999999</v>
      </c>
      <c r="U137" s="210">
        <f t="shared" si="233"/>
        <v>13510.796629999999</v>
      </c>
      <c r="V137" s="210">
        <f>U137/T137*100</f>
        <v>100</v>
      </c>
      <c r="W137" s="210">
        <f t="shared" si="234"/>
        <v>13232.8</v>
      </c>
      <c r="X137" s="210">
        <f t="shared" si="234"/>
        <v>13232.8</v>
      </c>
      <c r="Y137" s="210">
        <f>X137/W137*100</f>
        <v>100</v>
      </c>
      <c r="Z137" s="210">
        <f t="shared" si="235"/>
        <v>12674.2</v>
      </c>
      <c r="AA137" s="210">
        <f t="shared" si="235"/>
        <v>12674.2</v>
      </c>
      <c r="AB137" s="210">
        <f t="shared" ref="AB137" si="243">AA137/Z137*100</f>
        <v>100</v>
      </c>
      <c r="AC137" s="210">
        <f t="shared" si="237"/>
        <v>9127.7999999999993</v>
      </c>
      <c r="AD137" s="210">
        <f t="shared" si="237"/>
        <v>9127.7999999999993</v>
      </c>
      <c r="AE137" s="210">
        <f t="shared" si="145"/>
        <v>100</v>
      </c>
      <c r="AF137" s="323">
        <f t="shared" si="238"/>
        <v>5677.2400000000007</v>
      </c>
      <c r="AG137" s="323">
        <f t="shared" si="238"/>
        <v>5677.24</v>
      </c>
      <c r="AH137" s="323">
        <f t="shared" si="238"/>
        <v>0</v>
      </c>
      <c r="AI137" s="341">
        <f t="shared" si="238"/>
        <v>12468.81</v>
      </c>
      <c r="AJ137" s="341">
        <f t="shared" si="238"/>
        <v>12468.810000000001</v>
      </c>
      <c r="AK137" s="341">
        <f t="shared" si="160"/>
        <v>100.00000000000003</v>
      </c>
      <c r="AL137" s="357">
        <f t="shared" si="239"/>
        <v>10549.099999999999</v>
      </c>
      <c r="AM137" s="357">
        <f t="shared" si="239"/>
        <v>10549.099999999999</v>
      </c>
      <c r="AN137" s="357">
        <f t="shared" ref="AN137:AN138" si="244">AM137/AL137*100</f>
        <v>100</v>
      </c>
      <c r="AO137" s="269">
        <f t="shared" si="241"/>
        <v>84785.06</v>
      </c>
      <c r="AP137" s="269">
        <f t="shared" si="241"/>
        <v>0</v>
      </c>
      <c r="AQ137" s="269">
        <f t="shared" si="147"/>
        <v>0</v>
      </c>
      <c r="AR137" s="530"/>
      <c r="AS137" s="218">
        <f t="shared" si="164"/>
        <v>204278.80897000001</v>
      </c>
      <c r="AT137" s="270">
        <f t="shared" si="123"/>
        <v>119493.74896999999</v>
      </c>
    </row>
    <row r="138" spans="1:46" s="271" customFormat="1" ht="62.4">
      <c r="A138" s="450"/>
      <c r="B138" s="449"/>
      <c r="C138" s="449"/>
      <c r="D138" s="272" t="s">
        <v>293</v>
      </c>
      <c r="E138" s="269">
        <f t="shared" si="228"/>
        <v>16079.000749999999</v>
      </c>
      <c r="F138" s="269">
        <f t="shared" si="228"/>
        <v>8936.7507499999992</v>
      </c>
      <c r="G138" s="269">
        <f t="shared" si="129"/>
        <v>55.580262038360807</v>
      </c>
      <c r="H138" s="269">
        <f t="shared" si="229"/>
        <v>189.9</v>
      </c>
      <c r="I138" s="269">
        <f t="shared" si="229"/>
        <v>189.9</v>
      </c>
      <c r="J138" s="269">
        <f t="shared" si="223"/>
        <v>100</v>
      </c>
      <c r="K138" s="269">
        <f t="shared" si="230"/>
        <v>538.4</v>
      </c>
      <c r="L138" s="269">
        <f t="shared" si="230"/>
        <v>538.4</v>
      </c>
      <c r="M138" s="269">
        <f t="shared" si="142"/>
        <v>100</v>
      </c>
      <c r="N138" s="269">
        <f t="shared" si="231"/>
        <v>334.43619999999999</v>
      </c>
      <c r="O138" s="269">
        <f t="shared" si="231"/>
        <v>334.43619999999999</v>
      </c>
      <c r="P138" s="269">
        <f t="shared" ref="P138" si="245">O138/N138*100</f>
        <v>100</v>
      </c>
      <c r="Q138" s="210">
        <f t="shared" si="232"/>
        <v>489.31455</v>
      </c>
      <c r="R138" s="210">
        <f t="shared" si="232"/>
        <v>489.31455</v>
      </c>
      <c r="S138" s="210">
        <f>R138/Q138*100</f>
        <v>100</v>
      </c>
      <c r="T138" s="210">
        <f t="shared" si="233"/>
        <v>461.6</v>
      </c>
      <c r="U138" s="210">
        <f t="shared" si="233"/>
        <v>461.6</v>
      </c>
      <c r="V138" s="210">
        <f>U138/T138*100</f>
        <v>100</v>
      </c>
      <c r="W138" s="210">
        <f t="shared" si="234"/>
        <v>676.9</v>
      </c>
      <c r="X138" s="210">
        <f t="shared" si="234"/>
        <v>676.9</v>
      </c>
      <c r="Y138" s="210">
        <f>X138/W138*100</f>
        <v>100</v>
      </c>
      <c r="Z138" s="210">
        <f t="shared" si="235"/>
        <v>1614</v>
      </c>
      <c r="AA138" s="210">
        <f t="shared" si="235"/>
        <v>1614</v>
      </c>
      <c r="AB138" s="210">
        <f t="shared" ref="AB138" si="246">AA138/Z138*100</f>
        <v>100</v>
      </c>
      <c r="AC138" s="210">
        <f t="shared" si="237"/>
        <v>1913.9</v>
      </c>
      <c r="AD138" s="210">
        <f t="shared" si="237"/>
        <v>1913.9</v>
      </c>
      <c r="AE138" s="210">
        <f t="shared" si="145"/>
        <v>100</v>
      </c>
      <c r="AF138" s="323">
        <f t="shared" si="238"/>
        <v>1729.3999999999999</v>
      </c>
      <c r="AG138" s="323">
        <f t="shared" si="238"/>
        <v>1729.3999999999999</v>
      </c>
      <c r="AH138" s="323">
        <f t="shared" si="238"/>
        <v>0</v>
      </c>
      <c r="AI138" s="341">
        <f t="shared" si="238"/>
        <v>732.5</v>
      </c>
      <c r="AJ138" s="341">
        <f t="shared" si="238"/>
        <v>732.5</v>
      </c>
      <c r="AK138" s="341">
        <f t="shared" si="160"/>
        <v>100</v>
      </c>
      <c r="AL138" s="357">
        <f t="shared" si="239"/>
        <v>256.39999999999998</v>
      </c>
      <c r="AM138" s="357">
        <f t="shared" si="239"/>
        <v>256.39999999999998</v>
      </c>
      <c r="AN138" s="357">
        <f t="shared" si="244"/>
        <v>100</v>
      </c>
      <c r="AO138" s="269">
        <f t="shared" si="241"/>
        <v>7142.2499999999991</v>
      </c>
      <c r="AP138" s="269">
        <f t="shared" si="241"/>
        <v>0</v>
      </c>
      <c r="AQ138" s="269">
        <f t="shared" si="147"/>
        <v>0</v>
      </c>
      <c r="AR138" s="530"/>
      <c r="AS138" s="218">
        <f t="shared" si="164"/>
        <v>16079.000749999996</v>
      </c>
      <c r="AT138" s="270">
        <f t="shared" si="123"/>
        <v>8936.7507499999992</v>
      </c>
    </row>
    <row r="139" spans="1:46">
      <c r="A139" s="478" t="s">
        <v>274</v>
      </c>
      <c r="B139" s="479"/>
      <c r="C139" s="479"/>
      <c r="D139" s="479"/>
      <c r="E139" s="479"/>
      <c r="F139" s="479"/>
      <c r="G139" s="479"/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  <c r="T139" s="479"/>
      <c r="U139" s="479"/>
      <c r="V139" s="479"/>
      <c r="W139" s="479"/>
      <c r="X139" s="479"/>
      <c r="Y139" s="479"/>
      <c r="Z139" s="479"/>
      <c r="AA139" s="479"/>
      <c r="AB139" s="479"/>
      <c r="AC139" s="479"/>
      <c r="AD139" s="479"/>
      <c r="AE139" s="479"/>
      <c r="AF139" s="479"/>
      <c r="AG139" s="479"/>
      <c r="AH139" s="479"/>
      <c r="AI139" s="479"/>
      <c r="AJ139" s="479"/>
      <c r="AK139" s="479"/>
      <c r="AL139" s="479"/>
      <c r="AM139" s="479"/>
      <c r="AN139" s="479"/>
      <c r="AO139" s="479"/>
      <c r="AP139" s="479"/>
      <c r="AQ139" s="479"/>
      <c r="AR139" s="480"/>
      <c r="AS139" s="218">
        <f t="shared" si="164"/>
        <v>0</v>
      </c>
      <c r="AT139" s="220">
        <f t="shared" si="123"/>
        <v>0</v>
      </c>
    </row>
    <row r="140" spans="1:46">
      <c r="A140" s="478" t="s">
        <v>36</v>
      </c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9"/>
      <c r="AE140" s="479"/>
      <c r="AF140" s="479"/>
      <c r="AG140" s="479"/>
      <c r="AH140" s="479"/>
      <c r="AI140" s="479"/>
      <c r="AJ140" s="479"/>
      <c r="AK140" s="479"/>
      <c r="AL140" s="479"/>
      <c r="AM140" s="479"/>
      <c r="AN140" s="479"/>
      <c r="AO140" s="479"/>
      <c r="AP140" s="479"/>
      <c r="AQ140" s="479"/>
      <c r="AR140" s="480"/>
      <c r="AS140" s="218">
        <f t="shared" si="164"/>
        <v>0</v>
      </c>
      <c r="AT140" s="220">
        <f t="shared" si="123"/>
        <v>0</v>
      </c>
    </row>
    <row r="141" spans="1:46" s="150" customFormat="1">
      <c r="A141" s="481" t="s">
        <v>355</v>
      </c>
      <c r="B141" s="482"/>
      <c r="C141" s="482"/>
      <c r="D141" s="283" t="s">
        <v>41</v>
      </c>
      <c r="E141" s="284">
        <f>E154</f>
        <v>82305.934999999998</v>
      </c>
      <c r="F141" s="284">
        <f t="shared" ref="F141:F142" si="247">F154</f>
        <v>7626.0349999999999</v>
      </c>
      <c r="G141" s="284">
        <f t="shared" ref="G141:G148" si="248">F141/E141*100</f>
        <v>9.265473990423656</v>
      </c>
      <c r="H141" s="284">
        <f t="shared" ref="F141:AP144" si="249">H154</f>
        <v>0</v>
      </c>
      <c r="I141" s="284">
        <f t="shared" si="249"/>
        <v>0</v>
      </c>
      <c r="J141" s="284"/>
      <c r="K141" s="284">
        <f t="shared" si="249"/>
        <v>588</v>
      </c>
      <c r="L141" s="284">
        <f t="shared" si="249"/>
        <v>588</v>
      </c>
      <c r="M141" s="284">
        <f t="shared" ref="M141:M148" si="250">L141/K141*100</f>
        <v>100</v>
      </c>
      <c r="N141" s="284">
        <f t="shared" si="249"/>
        <v>100</v>
      </c>
      <c r="O141" s="284">
        <f t="shared" si="249"/>
        <v>100</v>
      </c>
      <c r="P141" s="284">
        <f t="shared" si="249"/>
        <v>100</v>
      </c>
      <c r="Q141" s="284">
        <f t="shared" si="249"/>
        <v>99.534999999999997</v>
      </c>
      <c r="R141" s="284">
        <f t="shared" si="249"/>
        <v>99.534999999999997</v>
      </c>
      <c r="S141" s="210">
        <f>R141/Q141*100</f>
        <v>100</v>
      </c>
      <c r="T141" s="284">
        <f t="shared" si="249"/>
        <v>0</v>
      </c>
      <c r="U141" s="284">
        <f t="shared" si="249"/>
        <v>0</v>
      </c>
      <c r="V141" s="210" t="e">
        <f>U141/T141*100</f>
        <v>#DIV/0!</v>
      </c>
      <c r="W141" s="284">
        <f>W154</f>
        <v>882.00000000000011</v>
      </c>
      <c r="X141" s="284">
        <f t="shared" si="249"/>
        <v>882.00000000000011</v>
      </c>
      <c r="Y141" s="210">
        <f>X141/W141*100</f>
        <v>100</v>
      </c>
      <c r="Z141" s="284">
        <f>Z154</f>
        <v>0</v>
      </c>
      <c r="AA141" s="284">
        <v>0</v>
      </c>
      <c r="AB141" s="284" t="e">
        <f t="shared" si="249"/>
        <v>#DIV/0!</v>
      </c>
      <c r="AC141" s="284">
        <f t="shared" si="249"/>
        <v>141.80000000000001</v>
      </c>
      <c r="AD141" s="284">
        <f t="shared" si="249"/>
        <v>141.80000000000001</v>
      </c>
      <c r="AE141" s="284">
        <f t="shared" ref="AE141:AE148" si="251">AD141/AC141*100</f>
        <v>100</v>
      </c>
      <c r="AF141" s="324">
        <f t="shared" si="249"/>
        <v>755.4</v>
      </c>
      <c r="AG141" s="324">
        <f t="shared" si="249"/>
        <v>755.4</v>
      </c>
      <c r="AH141" s="324">
        <f t="shared" si="249"/>
        <v>0</v>
      </c>
      <c r="AI141" s="342">
        <f t="shared" si="249"/>
        <v>568.9</v>
      </c>
      <c r="AJ141" s="342">
        <f t="shared" si="249"/>
        <v>568.9</v>
      </c>
      <c r="AK141" s="341">
        <f t="shared" ref="AK141" si="252">AJ141/AI141*100</f>
        <v>100</v>
      </c>
      <c r="AL141" s="358">
        <f t="shared" si="249"/>
        <v>4370.3999999999996</v>
      </c>
      <c r="AM141" s="358">
        <f t="shared" si="249"/>
        <v>4370.3999999999996</v>
      </c>
      <c r="AN141" s="357">
        <f t="shared" ref="AN141" si="253">AM141/AL141*100</f>
        <v>100</v>
      </c>
      <c r="AO141" s="284">
        <f t="shared" si="249"/>
        <v>74635.199999999997</v>
      </c>
      <c r="AP141" s="284">
        <f t="shared" si="249"/>
        <v>0</v>
      </c>
      <c r="AQ141" s="210">
        <f t="shared" ref="AQ141:AQ147" si="254">AP141/AO141*100</f>
        <v>0</v>
      </c>
      <c r="AR141" s="483"/>
      <c r="AS141" s="218">
        <f>SUM(T141+W141+Z141+AC141+AF141+AI141+AL141+AO141+Q141+N141+K141+H141)</f>
        <v>82141.235000000001</v>
      </c>
      <c r="AT141" s="220">
        <f t="shared" si="123"/>
        <v>7506.0349999999999</v>
      </c>
    </row>
    <row r="142" spans="1:46" ht="46.8">
      <c r="A142" s="481"/>
      <c r="B142" s="482"/>
      <c r="C142" s="482"/>
      <c r="D142" s="280" t="s">
        <v>2</v>
      </c>
      <c r="E142" s="210">
        <f t="shared" ref="E142:T144" si="255">E155</f>
        <v>0</v>
      </c>
      <c r="F142" s="210">
        <f t="shared" si="247"/>
        <v>0</v>
      </c>
      <c r="G142" s="210"/>
      <c r="H142" s="210">
        <f t="shared" si="255"/>
        <v>0</v>
      </c>
      <c r="I142" s="210">
        <f t="shared" si="255"/>
        <v>0</v>
      </c>
      <c r="J142" s="210"/>
      <c r="K142" s="210">
        <f t="shared" si="255"/>
        <v>0</v>
      </c>
      <c r="L142" s="210">
        <f t="shared" si="255"/>
        <v>0</v>
      </c>
      <c r="M142" s="210"/>
      <c r="N142" s="210">
        <f t="shared" si="255"/>
        <v>0</v>
      </c>
      <c r="O142" s="210">
        <f t="shared" si="255"/>
        <v>0</v>
      </c>
      <c r="P142" s="210">
        <f t="shared" si="255"/>
        <v>0</v>
      </c>
      <c r="Q142" s="210">
        <f t="shared" si="255"/>
        <v>0</v>
      </c>
      <c r="R142" s="210">
        <f t="shared" si="255"/>
        <v>0</v>
      </c>
      <c r="S142" s="210">
        <f t="shared" si="255"/>
        <v>0</v>
      </c>
      <c r="T142" s="210">
        <f t="shared" si="255"/>
        <v>0</v>
      </c>
      <c r="U142" s="210">
        <f t="shared" si="249"/>
        <v>0</v>
      </c>
      <c r="V142" s="210">
        <f t="shared" si="249"/>
        <v>0</v>
      </c>
      <c r="W142" s="210">
        <f t="shared" si="249"/>
        <v>0</v>
      </c>
      <c r="X142" s="210">
        <f t="shared" si="249"/>
        <v>0</v>
      </c>
      <c r="Y142" s="210"/>
      <c r="Z142" s="210">
        <f t="shared" si="249"/>
        <v>0</v>
      </c>
      <c r="AA142" s="210">
        <f t="shared" si="249"/>
        <v>0</v>
      </c>
      <c r="AB142" s="210">
        <f t="shared" si="249"/>
        <v>0</v>
      </c>
      <c r="AC142" s="210">
        <f t="shared" si="249"/>
        <v>0</v>
      </c>
      <c r="AD142" s="210">
        <f t="shared" si="249"/>
        <v>0</v>
      </c>
      <c r="AE142" s="210"/>
      <c r="AF142" s="323">
        <f t="shared" si="249"/>
        <v>0</v>
      </c>
      <c r="AG142" s="323">
        <f t="shared" si="249"/>
        <v>0</v>
      </c>
      <c r="AH142" s="323">
        <f t="shared" si="249"/>
        <v>0</v>
      </c>
      <c r="AI142" s="341">
        <f t="shared" si="249"/>
        <v>0</v>
      </c>
      <c r="AJ142" s="341">
        <f t="shared" si="249"/>
        <v>0</v>
      </c>
      <c r="AK142" s="341">
        <f t="shared" si="249"/>
        <v>0</v>
      </c>
      <c r="AL142" s="357">
        <f t="shared" si="249"/>
        <v>0</v>
      </c>
      <c r="AM142" s="357">
        <f t="shared" si="249"/>
        <v>0</v>
      </c>
      <c r="AN142" s="357">
        <f t="shared" si="249"/>
        <v>0</v>
      </c>
      <c r="AO142" s="210">
        <f t="shared" si="249"/>
        <v>0</v>
      </c>
      <c r="AP142" s="210">
        <f t="shared" si="249"/>
        <v>0</v>
      </c>
      <c r="AQ142" s="210" t="e">
        <f t="shared" si="254"/>
        <v>#DIV/0!</v>
      </c>
      <c r="AR142" s="484"/>
      <c r="AS142" s="218">
        <f t="shared" si="164"/>
        <v>0</v>
      </c>
      <c r="AT142" s="220">
        <f t="shared" si="123"/>
        <v>0</v>
      </c>
    </row>
    <row r="143" spans="1:46" ht="31.2">
      <c r="A143" s="481"/>
      <c r="B143" s="482"/>
      <c r="C143" s="482"/>
      <c r="D143" s="274" t="s">
        <v>280</v>
      </c>
      <c r="E143" s="210">
        <f>E156</f>
        <v>82305.934999999998</v>
      </c>
      <c r="F143" s="210">
        <f>F156</f>
        <v>7626.0349999999999</v>
      </c>
      <c r="G143" s="210">
        <f t="shared" ref="G143" si="256">G156</f>
        <v>9.265473990423656</v>
      </c>
      <c r="H143" s="210">
        <f>H156</f>
        <v>0</v>
      </c>
      <c r="I143" s="210">
        <f t="shared" si="249"/>
        <v>0</v>
      </c>
      <c r="J143" s="210"/>
      <c r="K143" s="210">
        <f t="shared" si="249"/>
        <v>588</v>
      </c>
      <c r="L143" s="210">
        <f t="shared" si="249"/>
        <v>588</v>
      </c>
      <c r="M143" s="210">
        <f t="shared" si="250"/>
        <v>100</v>
      </c>
      <c r="N143" s="210">
        <f t="shared" si="249"/>
        <v>100</v>
      </c>
      <c r="O143" s="210">
        <f t="shared" si="249"/>
        <v>100</v>
      </c>
      <c r="P143" s="210">
        <f t="shared" si="249"/>
        <v>100</v>
      </c>
      <c r="Q143" s="210">
        <f t="shared" si="249"/>
        <v>99.534999999999997</v>
      </c>
      <c r="R143" s="210">
        <f t="shared" si="249"/>
        <v>99.534999999999997</v>
      </c>
      <c r="S143" s="210">
        <f>R143/Q143*100</f>
        <v>100</v>
      </c>
      <c r="T143" s="210">
        <f t="shared" si="249"/>
        <v>0</v>
      </c>
      <c r="U143" s="210">
        <f t="shared" si="249"/>
        <v>0</v>
      </c>
      <c r="V143" s="210" t="e">
        <f>U143/T143*100</f>
        <v>#DIV/0!</v>
      </c>
      <c r="W143" s="210">
        <f>W156</f>
        <v>882.00000000000011</v>
      </c>
      <c r="X143" s="210">
        <f t="shared" si="249"/>
        <v>882.00000000000011</v>
      </c>
      <c r="Y143" s="210">
        <f t="shared" ref="Y143:Y158" si="257">X143/W143*100</f>
        <v>100</v>
      </c>
      <c r="Z143" s="210">
        <f>Z156</f>
        <v>0</v>
      </c>
      <c r="AA143" s="210">
        <v>0</v>
      </c>
      <c r="AB143" s="210" t="e">
        <f t="shared" si="249"/>
        <v>#DIV/0!</v>
      </c>
      <c r="AC143" s="210">
        <f t="shared" si="249"/>
        <v>141.80000000000001</v>
      </c>
      <c r="AD143" s="210">
        <f t="shared" si="249"/>
        <v>141.80000000000001</v>
      </c>
      <c r="AE143" s="210">
        <f t="shared" si="251"/>
        <v>100</v>
      </c>
      <c r="AF143" s="323">
        <f t="shared" si="249"/>
        <v>755.4</v>
      </c>
      <c r="AG143" s="323">
        <f t="shared" si="249"/>
        <v>755.4</v>
      </c>
      <c r="AH143" s="323">
        <f t="shared" si="249"/>
        <v>0</v>
      </c>
      <c r="AI143" s="341">
        <f t="shared" si="249"/>
        <v>568.9</v>
      </c>
      <c r="AJ143" s="341">
        <f t="shared" si="249"/>
        <v>568.9</v>
      </c>
      <c r="AK143" s="341">
        <f t="shared" ref="AK143" si="258">AJ143/AI143*100</f>
        <v>100</v>
      </c>
      <c r="AL143" s="357">
        <f t="shared" si="249"/>
        <v>4370.3999999999996</v>
      </c>
      <c r="AM143" s="357">
        <f t="shared" si="249"/>
        <v>4370.3999999999996</v>
      </c>
      <c r="AN143" s="357"/>
      <c r="AO143" s="210"/>
      <c r="AP143" s="210"/>
      <c r="AQ143" s="210" t="e">
        <f>AP143/AO143*100</f>
        <v>#DIV/0!</v>
      </c>
      <c r="AR143" s="484"/>
      <c r="AS143" s="218">
        <f>SUM(T143+W143+Z143+AC143+AF143+AI143+AL143+AO143+Q143+N143+K143+H143)</f>
        <v>7506.0349999999999</v>
      </c>
      <c r="AT143" s="220">
        <f t="shared" si="123"/>
        <v>7506.0349999999999</v>
      </c>
    </row>
    <row r="144" spans="1:46" ht="46.8">
      <c r="A144" s="481"/>
      <c r="B144" s="482"/>
      <c r="C144" s="482"/>
      <c r="D144" s="289" t="s">
        <v>43</v>
      </c>
      <c r="E144" s="210">
        <f t="shared" si="255"/>
        <v>0</v>
      </c>
      <c r="F144" s="210">
        <f t="shared" si="249"/>
        <v>0</v>
      </c>
      <c r="G144" s="210"/>
      <c r="H144" s="210">
        <f t="shared" si="249"/>
        <v>0</v>
      </c>
      <c r="I144" s="210">
        <f t="shared" si="249"/>
        <v>0</v>
      </c>
      <c r="J144" s="210"/>
      <c r="K144" s="210">
        <f t="shared" si="249"/>
        <v>0</v>
      </c>
      <c r="L144" s="210">
        <f t="shared" si="249"/>
        <v>0</v>
      </c>
      <c r="M144" s="210"/>
      <c r="N144" s="210">
        <f t="shared" si="249"/>
        <v>0</v>
      </c>
      <c r="O144" s="210">
        <f t="shared" si="249"/>
        <v>0</v>
      </c>
      <c r="P144" s="210">
        <f t="shared" si="249"/>
        <v>0</v>
      </c>
      <c r="Q144" s="210">
        <f t="shared" si="249"/>
        <v>0</v>
      </c>
      <c r="R144" s="210">
        <f t="shared" si="249"/>
        <v>0</v>
      </c>
      <c r="S144" s="210">
        <f t="shared" si="249"/>
        <v>0</v>
      </c>
      <c r="T144" s="210">
        <f t="shared" si="249"/>
        <v>0</v>
      </c>
      <c r="U144" s="210">
        <f t="shared" si="249"/>
        <v>0</v>
      </c>
      <c r="V144" s="210">
        <f t="shared" si="249"/>
        <v>0</v>
      </c>
      <c r="W144" s="210">
        <f t="shared" si="249"/>
        <v>0</v>
      </c>
      <c r="X144" s="210">
        <f t="shared" si="249"/>
        <v>0</v>
      </c>
      <c r="Y144" s="210"/>
      <c r="Z144" s="210">
        <f t="shared" si="249"/>
        <v>0</v>
      </c>
      <c r="AA144" s="210">
        <f t="shared" si="249"/>
        <v>0</v>
      </c>
      <c r="AB144" s="210">
        <f t="shared" si="249"/>
        <v>0</v>
      </c>
      <c r="AC144" s="210">
        <f t="shared" si="249"/>
        <v>0</v>
      </c>
      <c r="AD144" s="210">
        <f t="shared" si="249"/>
        <v>0</v>
      </c>
      <c r="AE144" s="210"/>
      <c r="AF144" s="323">
        <f t="shared" si="249"/>
        <v>0</v>
      </c>
      <c r="AG144" s="323">
        <f t="shared" si="249"/>
        <v>0</v>
      </c>
      <c r="AH144" s="323">
        <f t="shared" si="249"/>
        <v>0</v>
      </c>
      <c r="AI144" s="341">
        <f t="shared" si="249"/>
        <v>0</v>
      </c>
      <c r="AJ144" s="341">
        <f t="shared" si="249"/>
        <v>0</v>
      </c>
      <c r="AK144" s="341">
        <f t="shared" si="249"/>
        <v>0</v>
      </c>
      <c r="AL144" s="357">
        <f t="shared" si="249"/>
        <v>0</v>
      </c>
      <c r="AM144" s="357">
        <f t="shared" si="249"/>
        <v>0</v>
      </c>
      <c r="AN144" s="357">
        <f t="shared" si="249"/>
        <v>0</v>
      </c>
      <c r="AO144" s="210">
        <f t="shared" si="249"/>
        <v>0</v>
      </c>
      <c r="AP144" s="210">
        <f t="shared" si="249"/>
        <v>0</v>
      </c>
      <c r="AQ144" s="210"/>
      <c r="AR144" s="485"/>
      <c r="AS144" s="218">
        <f t="shared" si="164"/>
        <v>0</v>
      </c>
      <c r="AT144" s="220">
        <f t="shared" si="123"/>
        <v>0</v>
      </c>
    </row>
    <row r="145" spans="1:46" s="150" customFormat="1">
      <c r="A145" s="481" t="s">
        <v>296</v>
      </c>
      <c r="B145" s="482"/>
      <c r="C145" s="482"/>
      <c r="D145" s="283" t="s">
        <v>41</v>
      </c>
      <c r="E145" s="284">
        <f>E150+E158+E162</f>
        <v>154130.11565000002</v>
      </c>
      <c r="F145" s="284">
        <f>F150+F158+F162</f>
        <v>135438.60565000001</v>
      </c>
      <c r="G145" s="284">
        <f t="shared" si="248"/>
        <v>87.872902111846301</v>
      </c>
      <c r="H145" s="284">
        <f>H150+H158+H162</f>
        <v>6070.7000000000007</v>
      </c>
      <c r="I145" s="284">
        <f t="shared" ref="H145:AQ148" si="259">I150+I158+I162</f>
        <v>6070.7000000000007</v>
      </c>
      <c r="J145" s="284">
        <f t="shared" ref="J145:J148" si="260">I145/H145*100</f>
        <v>100</v>
      </c>
      <c r="K145" s="284">
        <f t="shared" si="259"/>
        <v>13764</v>
      </c>
      <c r="L145" s="284">
        <f t="shared" si="259"/>
        <v>13764</v>
      </c>
      <c r="M145" s="284">
        <f t="shared" si="250"/>
        <v>100</v>
      </c>
      <c r="N145" s="284">
        <f t="shared" si="259"/>
        <v>11557.477729999999</v>
      </c>
      <c r="O145" s="284">
        <f t="shared" si="259"/>
        <v>11557.477729999999</v>
      </c>
      <c r="P145" s="210">
        <f t="shared" ref="P145" si="261">O145/N145*100</f>
        <v>100</v>
      </c>
      <c r="Q145" s="284">
        <f t="shared" si="259"/>
        <v>11625.38307</v>
      </c>
      <c r="R145" s="284">
        <f t="shared" si="259"/>
        <v>11625.38307</v>
      </c>
      <c r="S145" s="210">
        <f>R145/Q145*100</f>
        <v>100</v>
      </c>
      <c r="T145" s="284">
        <f>T150+T158+T162</f>
        <v>14441.63485</v>
      </c>
      <c r="U145" s="284">
        <f t="shared" si="259"/>
        <v>14441.53485</v>
      </c>
      <c r="V145" s="210">
        <f>U145/T145*100</f>
        <v>99.999307557620455</v>
      </c>
      <c r="W145" s="284">
        <f>W150+W158+W162</f>
        <v>16549.5</v>
      </c>
      <c r="X145" s="284">
        <f t="shared" si="259"/>
        <v>16549.5</v>
      </c>
      <c r="Y145" s="210">
        <f t="shared" si="257"/>
        <v>100</v>
      </c>
      <c r="Z145" s="284">
        <f t="shared" si="259"/>
        <v>16959.600000000002</v>
      </c>
      <c r="AA145" s="284">
        <f t="shared" si="259"/>
        <v>16959.600000000002</v>
      </c>
      <c r="AB145" s="210">
        <f t="shared" ref="AB145:AB160" si="262">AA145/Z145*100</f>
        <v>100</v>
      </c>
      <c r="AC145" s="284">
        <f t="shared" si="259"/>
        <v>11146.43</v>
      </c>
      <c r="AD145" s="284">
        <f t="shared" si="259"/>
        <v>11146.460000000001</v>
      </c>
      <c r="AE145" s="284">
        <f t="shared" si="251"/>
        <v>100.00026914447049</v>
      </c>
      <c r="AF145" s="324">
        <f t="shared" si="259"/>
        <v>10089.900000000001</v>
      </c>
      <c r="AG145" s="324">
        <f t="shared" si="259"/>
        <v>10089.900000000001</v>
      </c>
      <c r="AH145" s="324">
        <f t="shared" si="259"/>
        <v>0</v>
      </c>
      <c r="AI145" s="342">
        <f t="shared" si="259"/>
        <v>15003.960000000001</v>
      </c>
      <c r="AJ145" s="342">
        <f t="shared" si="259"/>
        <v>15003.95</v>
      </c>
      <c r="AK145" s="341">
        <f t="shared" ref="AK145" si="263">AJ145/AI145*100</f>
        <v>99.999933350928686</v>
      </c>
      <c r="AL145" s="358">
        <f t="shared" si="259"/>
        <v>8350.0999999999985</v>
      </c>
      <c r="AM145" s="358">
        <f t="shared" si="259"/>
        <v>8350.0999999999985</v>
      </c>
      <c r="AN145" s="357">
        <f t="shared" ref="AN145" si="264">AM145/AL145*100</f>
        <v>100</v>
      </c>
      <c r="AO145" s="284">
        <f>AO150+AO158+AO162</f>
        <v>18571.43</v>
      </c>
      <c r="AP145" s="284">
        <f t="shared" si="259"/>
        <v>0</v>
      </c>
      <c r="AQ145" s="210">
        <f t="shared" si="254"/>
        <v>0</v>
      </c>
      <c r="AR145" s="533"/>
      <c r="AS145" s="218">
        <f t="shared" si="164"/>
        <v>154130.11565000002</v>
      </c>
      <c r="AT145" s="220">
        <f>SUM(I145+L145+O145+R145+U145+X145+AA145+AD145+AG145+AJ145+AM145+AP145)</f>
        <v>135558.60565000001</v>
      </c>
    </row>
    <row r="146" spans="1:46" ht="46.8">
      <c r="A146" s="481"/>
      <c r="B146" s="482"/>
      <c r="C146" s="482"/>
      <c r="D146" s="280" t="s">
        <v>2</v>
      </c>
      <c r="E146" s="210">
        <f>E151+E159+E163</f>
        <v>15913.554609999999</v>
      </c>
      <c r="F146" s="210">
        <f t="shared" ref="F146" si="265">F151+F159+F163</f>
        <v>14634.124609999999</v>
      </c>
      <c r="G146" s="210">
        <f t="shared" si="248"/>
        <v>91.960124363440372</v>
      </c>
      <c r="H146" s="210">
        <f t="shared" ref="H146:T146" si="266">H151+H159+H163</f>
        <v>0</v>
      </c>
      <c r="I146" s="210">
        <f t="shared" si="266"/>
        <v>0</v>
      </c>
      <c r="J146" s="210"/>
      <c r="K146" s="210">
        <f t="shared" si="266"/>
        <v>0</v>
      </c>
      <c r="L146" s="210">
        <f t="shared" si="266"/>
        <v>0</v>
      </c>
      <c r="M146" s="210" t="e">
        <f t="shared" si="250"/>
        <v>#DIV/0!</v>
      </c>
      <c r="N146" s="210">
        <f t="shared" si="266"/>
        <v>0</v>
      </c>
      <c r="O146" s="210">
        <f t="shared" si="266"/>
        <v>0</v>
      </c>
      <c r="P146" s="210">
        <f t="shared" si="266"/>
        <v>0</v>
      </c>
      <c r="Q146" s="210">
        <f>Q151+Q159+Q163</f>
        <v>0</v>
      </c>
      <c r="R146" s="210">
        <f t="shared" si="266"/>
        <v>0</v>
      </c>
      <c r="S146" s="210" t="e">
        <f t="shared" si="266"/>
        <v>#DIV/0!</v>
      </c>
      <c r="T146" s="210">
        <f t="shared" si="266"/>
        <v>469.22460999999998</v>
      </c>
      <c r="U146" s="210">
        <f t="shared" si="259"/>
        <v>469.22460999999998</v>
      </c>
      <c r="V146" s="210">
        <f t="shared" si="259"/>
        <v>100</v>
      </c>
      <c r="W146" s="210">
        <f>W151+W159+W163</f>
        <v>3521.6</v>
      </c>
      <c r="X146" s="210">
        <f t="shared" si="259"/>
        <v>3521.6</v>
      </c>
      <c r="Y146" s="210">
        <f t="shared" si="257"/>
        <v>100</v>
      </c>
      <c r="Z146" s="210">
        <f t="shared" si="259"/>
        <v>2671.5</v>
      </c>
      <c r="AA146" s="210">
        <f t="shared" si="259"/>
        <v>2671.5</v>
      </c>
      <c r="AB146" s="210">
        <f t="shared" si="259"/>
        <v>100</v>
      </c>
      <c r="AC146" s="210">
        <f t="shared" si="259"/>
        <v>246.7</v>
      </c>
      <c r="AD146" s="210">
        <f t="shared" si="259"/>
        <v>246.7</v>
      </c>
      <c r="AE146" s="210">
        <f t="shared" si="251"/>
        <v>100</v>
      </c>
      <c r="AF146" s="323">
        <f t="shared" si="259"/>
        <v>3438.6</v>
      </c>
      <c r="AG146" s="323">
        <f t="shared" si="259"/>
        <v>3438.6</v>
      </c>
      <c r="AH146" s="323">
        <f t="shared" si="259"/>
        <v>0</v>
      </c>
      <c r="AI146" s="341">
        <f t="shared" si="259"/>
        <v>2371.46</v>
      </c>
      <c r="AJ146" s="341">
        <f t="shared" si="259"/>
        <v>2371.5</v>
      </c>
      <c r="AK146" s="341">
        <f t="shared" si="259"/>
        <v>0</v>
      </c>
      <c r="AL146" s="357">
        <f t="shared" si="259"/>
        <v>1915</v>
      </c>
      <c r="AM146" s="357">
        <f t="shared" si="259"/>
        <v>1915</v>
      </c>
      <c r="AN146" s="357">
        <f t="shared" si="259"/>
        <v>0</v>
      </c>
      <c r="AO146" s="210">
        <f>AO151+AO159+AO163</f>
        <v>1279.4699999999998</v>
      </c>
      <c r="AP146" s="210">
        <f t="shared" si="259"/>
        <v>0</v>
      </c>
      <c r="AQ146" s="210"/>
      <c r="AR146" s="484"/>
      <c r="AS146" s="218">
        <f t="shared" si="164"/>
        <v>15913.554609999997</v>
      </c>
      <c r="AT146" s="220">
        <f t="shared" si="123"/>
        <v>14634.124609999999</v>
      </c>
    </row>
    <row r="147" spans="1:46" ht="31.2">
      <c r="A147" s="481"/>
      <c r="B147" s="482"/>
      <c r="C147" s="482"/>
      <c r="D147" s="274" t="s">
        <v>280</v>
      </c>
      <c r="E147" s="210">
        <f>E152+E160+E164</f>
        <v>122137.56029000002</v>
      </c>
      <c r="F147" s="210">
        <f>F152+F160+F164</f>
        <v>111867.73029000001</v>
      </c>
      <c r="G147" s="210">
        <f t="shared" si="248"/>
        <v>91.59158740716974</v>
      </c>
      <c r="H147" s="210">
        <f>H152+H160+H164</f>
        <v>5880.8</v>
      </c>
      <c r="I147" s="210">
        <f t="shared" si="259"/>
        <v>5880.8</v>
      </c>
      <c r="J147" s="210">
        <f t="shared" si="260"/>
        <v>100</v>
      </c>
      <c r="K147" s="210">
        <f t="shared" si="259"/>
        <v>13225.6</v>
      </c>
      <c r="L147" s="210">
        <f t="shared" si="259"/>
        <v>13225.6</v>
      </c>
      <c r="M147" s="210">
        <f t="shared" si="250"/>
        <v>100</v>
      </c>
      <c r="N147" s="210">
        <f>N152+N160+N164</f>
        <v>11223.041529999999</v>
      </c>
      <c r="O147" s="210">
        <f t="shared" si="259"/>
        <v>11223.041529999999</v>
      </c>
      <c r="P147" s="210">
        <f t="shared" ref="P147:P148" si="267">O147/N147*100</f>
        <v>100</v>
      </c>
      <c r="Q147" s="210">
        <f t="shared" si="259"/>
        <v>11136.068520000001</v>
      </c>
      <c r="R147" s="210">
        <f t="shared" si="259"/>
        <v>11136.068520000001</v>
      </c>
      <c r="S147" s="210">
        <f>R147/Q147*100</f>
        <v>100</v>
      </c>
      <c r="T147" s="210">
        <f>T152+T160+T164</f>
        <v>13510.810239999999</v>
      </c>
      <c r="U147" s="210">
        <f t="shared" si="259"/>
        <v>13510.71024</v>
      </c>
      <c r="V147" s="210">
        <f>U147/T147*100</f>
        <v>99.999259851939144</v>
      </c>
      <c r="W147" s="210">
        <f>W152+W160+W164</f>
        <v>12351</v>
      </c>
      <c r="X147" s="210">
        <f>X152+X160+X164</f>
        <v>12351</v>
      </c>
      <c r="Y147" s="210">
        <f t="shared" si="257"/>
        <v>100</v>
      </c>
      <c r="Z147" s="210">
        <f>Z152+Z160+Z164</f>
        <v>12674.100000000002</v>
      </c>
      <c r="AA147" s="210">
        <f>AA152+AA160+AA164</f>
        <v>12674.100000000002</v>
      </c>
      <c r="AB147" s="210">
        <f t="shared" si="262"/>
        <v>100</v>
      </c>
      <c r="AC147" s="210">
        <f t="shared" si="259"/>
        <v>8985.83</v>
      </c>
      <c r="AD147" s="210">
        <f t="shared" si="259"/>
        <v>8985.86</v>
      </c>
      <c r="AE147" s="210">
        <f t="shared" si="251"/>
        <v>100.00033385897575</v>
      </c>
      <c r="AF147" s="323">
        <f>AF152+AF160+AF164</f>
        <v>4921.8999999999996</v>
      </c>
      <c r="AG147" s="323">
        <f t="shared" si="259"/>
        <v>4921.8999999999996</v>
      </c>
      <c r="AH147" s="323">
        <f t="shared" si="259"/>
        <v>0</v>
      </c>
      <c r="AI147" s="341">
        <f>AI152+AI160+AI164</f>
        <v>11900</v>
      </c>
      <c r="AJ147" s="341">
        <f t="shared" si="259"/>
        <v>11779.95</v>
      </c>
      <c r="AK147" s="341">
        <f t="shared" ref="AK147" si="268">AJ147/AI147*100</f>
        <v>98.991176470588243</v>
      </c>
      <c r="AL147" s="357">
        <f>AL152+AL160+AL164</f>
        <v>6178.7</v>
      </c>
      <c r="AM147" s="357">
        <f>AM152+AM160+AM164</f>
        <v>6178.7</v>
      </c>
      <c r="AN147" s="357">
        <f t="shared" ref="AN147:AN148" si="269">AM147/AL147*100</f>
        <v>100</v>
      </c>
      <c r="AO147" s="210">
        <f>AO152+AO160+AO164</f>
        <v>10149.709999999999</v>
      </c>
      <c r="AP147" s="210">
        <f t="shared" si="259"/>
        <v>0</v>
      </c>
      <c r="AQ147" s="210">
        <f t="shared" si="254"/>
        <v>0</v>
      </c>
      <c r="AR147" s="484"/>
      <c r="AS147" s="218">
        <f t="shared" si="164"/>
        <v>122137.56029000002</v>
      </c>
      <c r="AT147" s="220">
        <f t="shared" si="123"/>
        <v>111867.73028999999</v>
      </c>
    </row>
    <row r="148" spans="1:46" ht="46.8">
      <c r="A148" s="481"/>
      <c r="B148" s="482"/>
      <c r="C148" s="482"/>
      <c r="D148" s="289" t="s">
        <v>43</v>
      </c>
      <c r="E148" s="313">
        <f>E153+E161+E165</f>
        <v>16079.000749999999</v>
      </c>
      <c r="F148" s="210">
        <f>F153+F161+F165</f>
        <v>8936.7507499999992</v>
      </c>
      <c r="G148" s="210">
        <f t="shared" si="248"/>
        <v>55.580262038360807</v>
      </c>
      <c r="H148" s="210">
        <f t="shared" si="259"/>
        <v>189.9</v>
      </c>
      <c r="I148" s="210">
        <f t="shared" si="259"/>
        <v>189.9</v>
      </c>
      <c r="J148" s="210">
        <f t="shared" si="260"/>
        <v>100</v>
      </c>
      <c r="K148" s="210">
        <f t="shared" si="259"/>
        <v>538.4</v>
      </c>
      <c r="L148" s="210">
        <f t="shared" si="259"/>
        <v>538.4</v>
      </c>
      <c r="M148" s="210">
        <f t="shared" si="250"/>
        <v>100</v>
      </c>
      <c r="N148" s="210">
        <f t="shared" si="259"/>
        <v>334.43619999999999</v>
      </c>
      <c r="O148" s="210">
        <f t="shared" si="259"/>
        <v>334.43619999999999</v>
      </c>
      <c r="P148" s="210">
        <f t="shared" si="267"/>
        <v>100</v>
      </c>
      <c r="Q148" s="210">
        <f t="shared" si="259"/>
        <v>489.31455</v>
      </c>
      <c r="R148" s="210">
        <f t="shared" si="259"/>
        <v>489.31455</v>
      </c>
      <c r="S148" s="210">
        <f>R148/Q148*100</f>
        <v>100</v>
      </c>
      <c r="T148" s="210">
        <f t="shared" si="259"/>
        <v>461.6</v>
      </c>
      <c r="U148" s="210">
        <f t="shared" si="259"/>
        <v>461.6</v>
      </c>
      <c r="V148" s="210">
        <f>U148/T148*100</f>
        <v>100</v>
      </c>
      <c r="W148" s="210">
        <f t="shared" si="259"/>
        <v>676.9</v>
      </c>
      <c r="X148" s="210">
        <f t="shared" si="259"/>
        <v>676.9</v>
      </c>
      <c r="Y148" s="210">
        <f t="shared" si="257"/>
        <v>100</v>
      </c>
      <c r="Z148" s="210">
        <f>Z153+Z161+Z165</f>
        <v>1614</v>
      </c>
      <c r="AA148" s="210">
        <f t="shared" si="259"/>
        <v>1614</v>
      </c>
      <c r="AB148" s="210">
        <f t="shared" si="262"/>
        <v>100</v>
      </c>
      <c r="AC148" s="210">
        <f t="shared" si="259"/>
        <v>1913.9</v>
      </c>
      <c r="AD148" s="210">
        <f t="shared" si="259"/>
        <v>1913.9</v>
      </c>
      <c r="AE148" s="210">
        <f t="shared" si="251"/>
        <v>100</v>
      </c>
      <c r="AF148" s="323">
        <f t="shared" si="259"/>
        <v>1729.3999999999999</v>
      </c>
      <c r="AG148" s="323">
        <f t="shared" si="259"/>
        <v>1729.3999999999999</v>
      </c>
      <c r="AH148" s="323">
        <f t="shared" si="259"/>
        <v>0</v>
      </c>
      <c r="AI148" s="341">
        <f t="shared" si="259"/>
        <v>732.5</v>
      </c>
      <c r="AJ148" s="341">
        <f t="shared" si="259"/>
        <v>732.5</v>
      </c>
      <c r="AK148" s="341">
        <f t="shared" si="259"/>
        <v>200</v>
      </c>
      <c r="AL148" s="357">
        <f t="shared" si="259"/>
        <v>256.39999999999998</v>
      </c>
      <c r="AM148" s="357">
        <f t="shared" si="259"/>
        <v>256.39999999999998</v>
      </c>
      <c r="AN148" s="357">
        <f t="shared" si="269"/>
        <v>100</v>
      </c>
      <c r="AO148" s="210">
        <f t="shared" si="259"/>
        <v>7142.2499999999991</v>
      </c>
      <c r="AP148" s="210">
        <f t="shared" si="259"/>
        <v>0</v>
      </c>
      <c r="AQ148" s="210">
        <f t="shared" si="259"/>
        <v>0</v>
      </c>
      <c r="AR148" s="485"/>
      <c r="AS148" s="218">
        <f t="shared" si="164"/>
        <v>16079.000749999996</v>
      </c>
      <c r="AT148" s="220">
        <f t="shared" si="123"/>
        <v>8936.7507499999992</v>
      </c>
    </row>
    <row r="149" spans="1:46">
      <c r="A149" s="481" t="s">
        <v>36</v>
      </c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  <c r="X149" s="482"/>
      <c r="Y149" s="482"/>
      <c r="Z149" s="482"/>
      <c r="AA149" s="482"/>
      <c r="AB149" s="482"/>
      <c r="AC149" s="482"/>
      <c r="AD149" s="482"/>
      <c r="AE149" s="482"/>
      <c r="AF149" s="482"/>
      <c r="AG149" s="482"/>
      <c r="AH149" s="482"/>
      <c r="AI149" s="482"/>
      <c r="AJ149" s="482"/>
      <c r="AK149" s="482"/>
      <c r="AL149" s="482"/>
      <c r="AM149" s="482"/>
      <c r="AN149" s="482"/>
      <c r="AO149" s="482"/>
      <c r="AP149" s="482"/>
      <c r="AQ149" s="482"/>
      <c r="AR149" s="534"/>
      <c r="AS149" s="218">
        <f t="shared" si="164"/>
        <v>0</v>
      </c>
      <c r="AT149" s="220">
        <f t="shared" ref="AT149:AT165" si="270">SUM(I149+L149+O149+R149+U149+X149+AA149+AD149+AG149+AJ149+AM149+AP149)</f>
        <v>0</v>
      </c>
    </row>
    <row r="150" spans="1:46" s="150" customFormat="1">
      <c r="A150" s="481" t="s">
        <v>295</v>
      </c>
      <c r="B150" s="482"/>
      <c r="C150" s="482"/>
      <c r="D150" s="283" t="s">
        <v>41</v>
      </c>
      <c r="E150" s="284">
        <f>E151+E152</f>
        <v>15977.95681</v>
      </c>
      <c r="F150" s="284">
        <f>F151+F152</f>
        <v>15143.95681</v>
      </c>
      <c r="G150" s="284">
        <f>F150/E150*100</f>
        <v>94.780308834743934</v>
      </c>
      <c r="H150" s="284">
        <f t="shared" ref="F150:AP153" si="271">H64</f>
        <v>608.79999999999995</v>
      </c>
      <c r="I150" s="284">
        <f>I64</f>
        <v>608.79999999999995</v>
      </c>
      <c r="J150" s="284">
        <f t="shared" ref="J150:J165" si="272">I150/H150*100</f>
        <v>100</v>
      </c>
      <c r="K150" s="284">
        <f>K151+K152</f>
        <v>824.5</v>
      </c>
      <c r="L150" s="284">
        <f t="shared" si="271"/>
        <v>824.5</v>
      </c>
      <c r="M150" s="284">
        <f t="shared" ref="M150:M165" si="273">L150/K150*100</f>
        <v>100</v>
      </c>
      <c r="N150" s="284">
        <f>N151+N152</f>
        <v>587.74800000000005</v>
      </c>
      <c r="O150" s="284">
        <f>O151+O152</f>
        <v>587.74800000000005</v>
      </c>
      <c r="P150" s="210">
        <f t="shared" ref="P150" si="274">O150/N150*100</f>
        <v>100</v>
      </c>
      <c r="Q150" s="284">
        <f t="shared" si="271"/>
        <v>997.04921000000002</v>
      </c>
      <c r="R150" s="284">
        <f t="shared" si="271"/>
        <v>997.04921000000002</v>
      </c>
      <c r="S150" s="210">
        <f>R150/Q150*100</f>
        <v>100</v>
      </c>
      <c r="T150" s="284">
        <f>T151+T152</f>
        <v>1621.5596</v>
      </c>
      <c r="U150" s="284">
        <f>U151+U152</f>
        <v>1621.5596</v>
      </c>
      <c r="V150" s="210">
        <f>U150/T150*100</f>
        <v>100</v>
      </c>
      <c r="W150" s="284">
        <f>SUM(W151:W152)</f>
        <v>2568.3000000000002</v>
      </c>
      <c r="X150" s="284">
        <f>SUM(X151:X152)</f>
        <v>2568.3000000000002</v>
      </c>
      <c r="Y150" s="210">
        <f t="shared" si="257"/>
        <v>100</v>
      </c>
      <c r="Z150" s="284">
        <f>SUM(Z151:Z152)</f>
        <v>1282.7</v>
      </c>
      <c r="AA150" s="284">
        <f>SUM(AA151:AA152)</f>
        <v>1282.7</v>
      </c>
      <c r="AB150" s="210">
        <f t="shared" si="262"/>
        <v>100</v>
      </c>
      <c r="AC150" s="284">
        <f>SUM(AC151:AC152)</f>
        <v>3566</v>
      </c>
      <c r="AD150" s="284">
        <f>SUM(AD151:AD152)</f>
        <v>3566</v>
      </c>
      <c r="AE150" s="284">
        <f t="shared" ref="AE150:AE165" si="275">AD150/AC150*100</f>
        <v>100</v>
      </c>
      <c r="AF150" s="324">
        <f>SUM(AF151:AF152)</f>
        <v>1048.4000000000001</v>
      </c>
      <c r="AG150" s="324">
        <f t="shared" si="271"/>
        <v>1048.3999999999999</v>
      </c>
      <c r="AH150" s="324">
        <f t="shared" si="271"/>
        <v>0</v>
      </c>
      <c r="AI150" s="342">
        <f>SUM(AI151:AI152)</f>
        <v>911</v>
      </c>
      <c r="AJ150" s="342">
        <f t="shared" si="271"/>
        <v>911</v>
      </c>
      <c r="AK150" s="341">
        <f t="shared" ref="AK150" si="276">AJ150/AI150*100</f>
        <v>100</v>
      </c>
      <c r="AL150" s="358">
        <f>SUM(AL151:AL152)</f>
        <v>1247.9000000000001</v>
      </c>
      <c r="AM150" s="358">
        <f>SUM(AM151:AM152)</f>
        <v>1247.9000000000001</v>
      </c>
      <c r="AN150" s="357">
        <f t="shared" ref="AN150" si="277">AM150/AL150*100</f>
        <v>100</v>
      </c>
      <c r="AO150" s="284">
        <f>SUM(AO151:AO152)</f>
        <v>714.00000000000011</v>
      </c>
      <c r="AP150" s="284">
        <f t="shared" si="271"/>
        <v>0</v>
      </c>
      <c r="AQ150" s="210">
        <f t="shared" ref="AQ150:AQ165" si="278">AP150/AO150*100</f>
        <v>0</v>
      </c>
      <c r="AR150" s="483"/>
      <c r="AS150" s="218">
        <f>SUM(T150+W150+Z150+AC150+AF150+AI150+AL150+AO150+Q150+N150+K150+H150)</f>
        <v>15977.956809999998</v>
      </c>
      <c r="AT150" s="220">
        <f>SUM(I150+L150+O150+R150+U150+X150+AA150+AD150+AG150+AJ150+AM150+AP150)</f>
        <v>15263.95681</v>
      </c>
    </row>
    <row r="151" spans="1:46" s="277" customFormat="1" ht="46.8">
      <c r="A151" s="481"/>
      <c r="B151" s="482"/>
      <c r="C151" s="482"/>
      <c r="D151" s="280" t="s">
        <v>2</v>
      </c>
      <c r="E151" s="210">
        <f>SUM(T151+W151+Z151+AC151+AF151+AI151+AL151+AO151)</f>
        <v>2503</v>
      </c>
      <c r="F151" s="210">
        <f>F65+F116</f>
        <v>2338</v>
      </c>
      <c r="G151" s="210">
        <f t="shared" ref="G151:G165" si="279">F151/E151*100</f>
        <v>93.407910507391136</v>
      </c>
      <c r="H151" s="210">
        <f>H65</f>
        <v>0</v>
      </c>
      <c r="I151" s="210">
        <f t="shared" ref="E151:S153" si="280">I65</f>
        <v>0</v>
      </c>
      <c r="J151" s="210"/>
      <c r="K151" s="210">
        <f>K65</f>
        <v>0</v>
      </c>
      <c r="L151" s="210">
        <f t="shared" si="280"/>
        <v>0</v>
      </c>
      <c r="M151" s="210" t="e">
        <f t="shared" si="273"/>
        <v>#DIV/0!</v>
      </c>
      <c r="N151" s="210">
        <f>N65</f>
        <v>0</v>
      </c>
      <c r="O151" s="210">
        <f t="shared" si="280"/>
        <v>0</v>
      </c>
      <c r="P151" s="210">
        <f t="shared" si="280"/>
        <v>0</v>
      </c>
      <c r="Q151" s="210">
        <f>Q65</f>
        <v>0</v>
      </c>
      <c r="R151" s="210">
        <f t="shared" si="280"/>
        <v>0</v>
      </c>
      <c r="S151" s="210">
        <f t="shared" si="280"/>
        <v>0</v>
      </c>
      <c r="T151" s="210">
        <f>SUM(T25+T116)</f>
        <v>212</v>
      </c>
      <c r="U151" s="210">
        <f>SUM(U25+U116)</f>
        <v>212</v>
      </c>
      <c r="V151" s="210">
        <f t="shared" si="271"/>
        <v>0</v>
      </c>
      <c r="W151" s="210">
        <f>W45+W116</f>
        <v>1520.5</v>
      </c>
      <c r="X151" s="210">
        <f t="shared" ref="X151:AQ151" si="281">X45+X116</f>
        <v>1520.5</v>
      </c>
      <c r="Y151" s="210">
        <f t="shared" si="281"/>
        <v>100</v>
      </c>
      <c r="Z151" s="210">
        <f>Z45+Z116</f>
        <v>0</v>
      </c>
      <c r="AA151" s="210">
        <f t="shared" si="281"/>
        <v>0</v>
      </c>
      <c r="AB151" s="210">
        <f t="shared" si="281"/>
        <v>0</v>
      </c>
      <c r="AC151" s="210">
        <f t="shared" si="281"/>
        <v>80</v>
      </c>
      <c r="AD151" s="210">
        <f t="shared" si="281"/>
        <v>80</v>
      </c>
      <c r="AE151" s="210">
        <f t="shared" si="281"/>
        <v>0</v>
      </c>
      <c r="AF151" s="323">
        <f t="shared" si="281"/>
        <v>160</v>
      </c>
      <c r="AG151" s="323">
        <f t="shared" si="281"/>
        <v>160</v>
      </c>
      <c r="AH151" s="323">
        <f t="shared" si="281"/>
        <v>0</v>
      </c>
      <c r="AI151" s="341">
        <f t="shared" si="281"/>
        <v>110</v>
      </c>
      <c r="AJ151" s="341">
        <f t="shared" si="281"/>
        <v>110</v>
      </c>
      <c r="AK151" s="341">
        <f t="shared" si="281"/>
        <v>0</v>
      </c>
      <c r="AL151" s="357">
        <f t="shared" si="281"/>
        <v>255.5</v>
      </c>
      <c r="AM151" s="357">
        <f t="shared" si="281"/>
        <v>255.5</v>
      </c>
      <c r="AN151" s="357">
        <f t="shared" si="281"/>
        <v>0</v>
      </c>
      <c r="AO151" s="210">
        <f>AO45</f>
        <v>165</v>
      </c>
      <c r="AP151" s="210">
        <f t="shared" si="281"/>
        <v>0</v>
      </c>
      <c r="AQ151" s="210">
        <f t="shared" si="281"/>
        <v>0</v>
      </c>
      <c r="AR151" s="484"/>
      <c r="AS151" s="275">
        <f t="shared" si="164"/>
        <v>2503</v>
      </c>
      <c r="AT151" s="276">
        <f t="shared" si="270"/>
        <v>2338</v>
      </c>
    </row>
    <row r="152" spans="1:46" s="296" customFormat="1" ht="31.2">
      <c r="A152" s="481"/>
      <c r="B152" s="482"/>
      <c r="C152" s="482"/>
      <c r="D152" s="274" t="s">
        <v>280</v>
      </c>
      <c r="E152" s="210">
        <f>SUM(H152+K152+N152+Q152+T152+W152+Z152+AC152+AF152+AI152+AL152+AO152)</f>
        <v>13474.95681</v>
      </c>
      <c r="F152" s="313">
        <f>I152+L152+O152+R152+U152+X152+AA152+AC152+AG152+AJ152+AM152+AP152</f>
        <v>12805.95681</v>
      </c>
      <c r="G152" s="210">
        <f t="shared" si="279"/>
        <v>95.035234550781468</v>
      </c>
      <c r="H152" s="293">
        <f>H66</f>
        <v>608.79999999999995</v>
      </c>
      <c r="I152" s="293">
        <v>608.79999999999995</v>
      </c>
      <c r="J152" s="293">
        <f t="shared" si="272"/>
        <v>100</v>
      </c>
      <c r="K152" s="293">
        <f>K66</f>
        <v>824.5</v>
      </c>
      <c r="L152" s="293">
        <v>824.5</v>
      </c>
      <c r="M152" s="293">
        <f t="shared" si="273"/>
        <v>100</v>
      </c>
      <c r="N152" s="293">
        <f>N66</f>
        <v>587.74800000000005</v>
      </c>
      <c r="O152" s="293">
        <f>O66</f>
        <v>587.74800000000005</v>
      </c>
      <c r="P152" s="293">
        <f t="shared" ref="P152" si="282">O152/N152*100</f>
        <v>100</v>
      </c>
      <c r="Q152" s="210">
        <f>Q66</f>
        <v>997.04921000000002</v>
      </c>
      <c r="R152" s="210">
        <f t="shared" si="271"/>
        <v>997.04921000000002</v>
      </c>
      <c r="S152" s="210">
        <f>R152/Q152*100</f>
        <v>100</v>
      </c>
      <c r="T152" s="210">
        <f>T66+T105</f>
        <v>1409.5596</v>
      </c>
      <c r="U152" s="210">
        <f>U66+U105</f>
        <v>1409.5596</v>
      </c>
      <c r="V152" s="210">
        <f>U152/T152*100</f>
        <v>100</v>
      </c>
      <c r="W152" s="210">
        <f>W66+W117+W84</f>
        <v>1047.8000000000002</v>
      </c>
      <c r="X152" s="210">
        <f>X66+X117+X84</f>
        <v>1047.8</v>
      </c>
      <c r="Y152" s="210">
        <f t="shared" si="257"/>
        <v>99.999999999999972</v>
      </c>
      <c r="Z152" s="210">
        <f>Z66+Z84+Z117</f>
        <v>1282.7</v>
      </c>
      <c r="AA152" s="210">
        <f>AA66+AA84+AA117</f>
        <v>1282.7</v>
      </c>
      <c r="AB152" s="210">
        <f t="shared" si="262"/>
        <v>100</v>
      </c>
      <c r="AC152" s="210">
        <f>AC66+AC117</f>
        <v>3486</v>
      </c>
      <c r="AD152" s="210">
        <f>AD66+AD117</f>
        <v>3486</v>
      </c>
      <c r="AE152" s="210">
        <f t="shared" si="275"/>
        <v>100</v>
      </c>
      <c r="AF152" s="323">
        <f>AF66</f>
        <v>888.40000000000009</v>
      </c>
      <c r="AG152" s="323">
        <f t="shared" si="271"/>
        <v>888.39999999999986</v>
      </c>
      <c r="AH152" s="323">
        <f t="shared" si="271"/>
        <v>0</v>
      </c>
      <c r="AI152" s="341">
        <f>AI66</f>
        <v>801</v>
      </c>
      <c r="AJ152" s="341">
        <f>AJ66-120</f>
        <v>681</v>
      </c>
      <c r="AK152" s="341">
        <f t="shared" ref="AK152" si="283">AJ152/AI152*100</f>
        <v>85.018726591760299</v>
      </c>
      <c r="AL152" s="357">
        <f>AL66+AL101</f>
        <v>992.4</v>
      </c>
      <c r="AM152" s="357">
        <f>AM66+AM101</f>
        <v>992.4</v>
      </c>
      <c r="AN152" s="357">
        <f t="shared" ref="AN152" si="284">AM152/AL152*100</f>
        <v>100</v>
      </c>
      <c r="AO152" s="210">
        <f>AO66</f>
        <v>549.00000000000011</v>
      </c>
      <c r="AP152" s="210">
        <f t="shared" si="271"/>
        <v>0</v>
      </c>
      <c r="AQ152" s="210">
        <f t="shared" si="278"/>
        <v>0</v>
      </c>
      <c r="AR152" s="484"/>
      <c r="AS152" s="294">
        <f t="shared" si="164"/>
        <v>13474.956809999998</v>
      </c>
      <c r="AT152" s="295">
        <f>SUM(I152+L152+O152+R152+U152+X152+AA152+AD152+AG152+AJ152+AM152+AP152)</f>
        <v>12805.95681</v>
      </c>
    </row>
    <row r="153" spans="1:46" ht="46.8">
      <c r="A153" s="481"/>
      <c r="B153" s="482"/>
      <c r="C153" s="482"/>
      <c r="D153" s="289" t="s">
        <v>43</v>
      </c>
      <c r="E153" s="210">
        <f t="shared" si="280"/>
        <v>0</v>
      </c>
      <c r="F153" s="210">
        <f t="shared" si="271"/>
        <v>0</v>
      </c>
      <c r="G153" s="210"/>
      <c r="H153" s="210">
        <f t="shared" si="271"/>
        <v>0</v>
      </c>
      <c r="I153" s="210">
        <f t="shared" si="271"/>
        <v>0</v>
      </c>
      <c r="J153" s="210"/>
      <c r="K153" s="210">
        <f t="shared" si="271"/>
        <v>0</v>
      </c>
      <c r="L153" s="210">
        <f t="shared" si="271"/>
        <v>0</v>
      </c>
      <c r="M153" s="210"/>
      <c r="N153" s="210">
        <f t="shared" si="271"/>
        <v>0</v>
      </c>
      <c r="O153" s="210">
        <f t="shared" si="271"/>
        <v>0</v>
      </c>
      <c r="P153" s="210">
        <f t="shared" si="271"/>
        <v>0</v>
      </c>
      <c r="Q153" s="210">
        <f t="shared" si="271"/>
        <v>0</v>
      </c>
      <c r="R153" s="210">
        <f t="shared" si="271"/>
        <v>0</v>
      </c>
      <c r="S153" s="210">
        <f t="shared" si="271"/>
        <v>0</v>
      </c>
      <c r="T153" s="210">
        <f t="shared" si="271"/>
        <v>0</v>
      </c>
      <c r="U153" s="210">
        <f t="shared" si="271"/>
        <v>0</v>
      </c>
      <c r="V153" s="210">
        <f t="shared" si="271"/>
        <v>0</v>
      </c>
      <c r="W153" s="210">
        <f t="shared" si="271"/>
        <v>0</v>
      </c>
      <c r="X153" s="210">
        <f t="shared" si="271"/>
        <v>0</v>
      </c>
      <c r="Y153" s="210">
        <f t="shared" si="271"/>
        <v>0</v>
      </c>
      <c r="Z153" s="210">
        <f t="shared" si="271"/>
        <v>0</v>
      </c>
      <c r="AA153" s="210">
        <f t="shared" si="271"/>
        <v>0</v>
      </c>
      <c r="AB153" s="210">
        <f t="shared" si="271"/>
        <v>0</v>
      </c>
      <c r="AC153" s="210">
        <f t="shared" si="271"/>
        <v>0</v>
      </c>
      <c r="AD153" s="210">
        <f t="shared" si="271"/>
        <v>0</v>
      </c>
      <c r="AE153" s="210"/>
      <c r="AF153" s="323">
        <f t="shared" si="271"/>
        <v>0</v>
      </c>
      <c r="AG153" s="323">
        <f t="shared" si="271"/>
        <v>0</v>
      </c>
      <c r="AH153" s="323">
        <f t="shared" si="271"/>
        <v>0</v>
      </c>
      <c r="AI153" s="341">
        <f t="shared" si="271"/>
        <v>0</v>
      </c>
      <c r="AJ153" s="341">
        <f t="shared" si="271"/>
        <v>0</v>
      </c>
      <c r="AK153" s="341">
        <f t="shared" si="271"/>
        <v>0</v>
      </c>
      <c r="AL153" s="357">
        <f t="shared" si="271"/>
        <v>0</v>
      </c>
      <c r="AM153" s="357">
        <f t="shared" si="271"/>
        <v>0</v>
      </c>
      <c r="AN153" s="357">
        <f t="shared" si="271"/>
        <v>0</v>
      </c>
      <c r="AO153" s="210">
        <f t="shared" si="271"/>
        <v>0</v>
      </c>
      <c r="AP153" s="210">
        <f t="shared" si="271"/>
        <v>0</v>
      </c>
      <c r="AQ153" s="210"/>
      <c r="AR153" s="485"/>
      <c r="AS153" s="218">
        <f t="shared" si="164"/>
        <v>0</v>
      </c>
      <c r="AT153" s="220">
        <f t="shared" si="270"/>
        <v>0</v>
      </c>
    </row>
    <row r="154" spans="1:46" s="150" customFormat="1">
      <c r="A154" s="481" t="s">
        <v>356</v>
      </c>
      <c r="B154" s="482"/>
      <c r="C154" s="482"/>
      <c r="D154" s="290" t="s">
        <v>41</v>
      </c>
      <c r="E154" s="210">
        <f>E103-1000-120</f>
        <v>82305.934999999998</v>
      </c>
      <c r="F154" s="210">
        <f>F156</f>
        <v>7626.0349999999999</v>
      </c>
      <c r="G154" s="284">
        <f t="shared" si="279"/>
        <v>9.265473990423656</v>
      </c>
      <c r="H154" s="284">
        <f t="shared" ref="F154:AQ157" si="285">H103</f>
        <v>0</v>
      </c>
      <c r="I154" s="284">
        <f t="shared" si="285"/>
        <v>0</v>
      </c>
      <c r="J154" s="284"/>
      <c r="K154" s="284">
        <f t="shared" si="285"/>
        <v>588</v>
      </c>
      <c r="L154" s="284">
        <f t="shared" si="285"/>
        <v>588</v>
      </c>
      <c r="M154" s="284">
        <f t="shared" si="273"/>
        <v>100</v>
      </c>
      <c r="N154" s="284">
        <f t="shared" si="285"/>
        <v>100</v>
      </c>
      <c r="O154" s="284">
        <f t="shared" si="285"/>
        <v>100</v>
      </c>
      <c r="P154" s="284">
        <f>P156</f>
        <v>100</v>
      </c>
      <c r="Q154" s="284">
        <f t="shared" si="285"/>
        <v>99.534999999999997</v>
      </c>
      <c r="R154" s="284">
        <f t="shared" si="285"/>
        <v>99.534999999999997</v>
      </c>
      <c r="S154" s="210">
        <f>R154/Q154*100</f>
        <v>100</v>
      </c>
      <c r="T154" s="210">
        <v>0</v>
      </c>
      <c r="U154" s="284">
        <v>0</v>
      </c>
      <c r="V154" s="210" t="e">
        <f>U154/T154*100</f>
        <v>#DIV/0!</v>
      </c>
      <c r="W154" s="284">
        <f>W156</f>
        <v>882.00000000000011</v>
      </c>
      <c r="X154" s="284">
        <f>X156</f>
        <v>882.00000000000011</v>
      </c>
      <c r="Y154" s="210">
        <f t="shared" si="257"/>
        <v>100</v>
      </c>
      <c r="Z154" s="284">
        <f>Z103-Z86</f>
        <v>0</v>
      </c>
      <c r="AA154" s="284">
        <v>0</v>
      </c>
      <c r="AB154" s="210" t="e">
        <f t="shared" si="262"/>
        <v>#DIV/0!</v>
      </c>
      <c r="AC154" s="284">
        <f t="shared" si="285"/>
        <v>141.80000000000001</v>
      </c>
      <c r="AD154" s="284">
        <f t="shared" si="285"/>
        <v>141.80000000000001</v>
      </c>
      <c r="AE154" s="284">
        <f t="shared" si="275"/>
        <v>100</v>
      </c>
      <c r="AF154" s="324">
        <f t="shared" si="285"/>
        <v>755.4</v>
      </c>
      <c r="AG154" s="324">
        <f t="shared" si="285"/>
        <v>755.4</v>
      </c>
      <c r="AH154" s="324">
        <f t="shared" si="285"/>
        <v>0</v>
      </c>
      <c r="AI154" s="342">
        <f t="shared" si="285"/>
        <v>568.9</v>
      </c>
      <c r="AJ154" s="342">
        <f t="shared" si="285"/>
        <v>568.9</v>
      </c>
      <c r="AK154" s="341">
        <f t="shared" ref="AK154" si="286">AJ154/AI154*100</f>
        <v>100</v>
      </c>
      <c r="AL154" s="358">
        <f>AL103-AL101</f>
        <v>4370.3999999999996</v>
      </c>
      <c r="AM154" s="358">
        <f>AM103-AM101</f>
        <v>4370.3999999999996</v>
      </c>
      <c r="AN154" s="357">
        <f t="shared" ref="AN154" si="287">AM154/AL154*100</f>
        <v>100</v>
      </c>
      <c r="AO154" s="284">
        <f t="shared" si="285"/>
        <v>74635.199999999997</v>
      </c>
      <c r="AP154" s="284">
        <f t="shared" si="285"/>
        <v>0</v>
      </c>
      <c r="AQ154" s="210">
        <f t="shared" si="278"/>
        <v>0</v>
      </c>
      <c r="AR154" s="483"/>
      <c r="AS154" s="218">
        <f t="shared" si="164"/>
        <v>82141.235000000001</v>
      </c>
      <c r="AT154" s="220">
        <f t="shared" si="270"/>
        <v>7506.0349999999999</v>
      </c>
    </row>
    <row r="155" spans="1:46" s="277" customFormat="1" ht="46.8">
      <c r="A155" s="481"/>
      <c r="B155" s="482"/>
      <c r="C155" s="482"/>
      <c r="D155" s="274" t="s">
        <v>2</v>
      </c>
      <c r="E155" s="210">
        <v>0</v>
      </c>
      <c r="F155" s="210">
        <f t="shared" ref="E155:T157" si="288">F104</f>
        <v>0</v>
      </c>
      <c r="G155" s="210"/>
      <c r="H155" s="210">
        <f t="shared" si="288"/>
        <v>0</v>
      </c>
      <c r="I155" s="210">
        <f t="shared" si="288"/>
        <v>0</v>
      </c>
      <c r="J155" s="210"/>
      <c r="K155" s="210">
        <f t="shared" si="288"/>
        <v>0</v>
      </c>
      <c r="L155" s="210">
        <f t="shared" si="288"/>
        <v>0</v>
      </c>
      <c r="M155" s="210"/>
      <c r="N155" s="210">
        <f t="shared" si="288"/>
        <v>0</v>
      </c>
      <c r="O155" s="210">
        <f t="shared" si="288"/>
        <v>0</v>
      </c>
      <c r="P155" s="210">
        <f t="shared" si="288"/>
        <v>0</v>
      </c>
      <c r="Q155" s="210">
        <f t="shared" si="288"/>
        <v>0</v>
      </c>
      <c r="R155" s="210">
        <f t="shared" si="288"/>
        <v>0</v>
      </c>
      <c r="S155" s="210">
        <f t="shared" si="288"/>
        <v>0</v>
      </c>
      <c r="T155" s="210">
        <f t="shared" si="288"/>
        <v>0</v>
      </c>
      <c r="U155" s="210">
        <f t="shared" si="285"/>
        <v>0</v>
      </c>
      <c r="V155" s="210">
        <f t="shared" si="285"/>
        <v>0</v>
      </c>
      <c r="W155" s="210">
        <f t="shared" si="285"/>
        <v>0</v>
      </c>
      <c r="X155" s="210">
        <f t="shared" si="285"/>
        <v>0</v>
      </c>
      <c r="Y155" s="210">
        <f t="shared" si="285"/>
        <v>0</v>
      </c>
      <c r="Z155" s="210">
        <f t="shared" si="285"/>
        <v>0</v>
      </c>
      <c r="AA155" s="210">
        <f t="shared" si="285"/>
        <v>0</v>
      </c>
      <c r="AB155" s="210">
        <f t="shared" si="285"/>
        <v>0</v>
      </c>
      <c r="AC155" s="210">
        <f t="shared" si="285"/>
        <v>0</v>
      </c>
      <c r="AD155" s="210">
        <f t="shared" si="285"/>
        <v>0</v>
      </c>
      <c r="AE155" s="210"/>
      <c r="AF155" s="323">
        <f t="shared" si="285"/>
        <v>0</v>
      </c>
      <c r="AG155" s="323">
        <f t="shared" si="285"/>
        <v>0</v>
      </c>
      <c r="AH155" s="323">
        <f t="shared" si="285"/>
        <v>0</v>
      </c>
      <c r="AI155" s="341">
        <f t="shared" si="285"/>
        <v>0</v>
      </c>
      <c r="AJ155" s="341">
        <f t="shared" si="285"/>
        <v>0</v>
      </c>
      <c r="AK155" s="341">
        <f t="shared" si="285"/>
        <v>0</v>
      </c>
      <c r="AL155" s="357">
        <f t="shared" si="285"/>
        <v>0</v>
      </c>
      <c r="AM155" s="357">
        <f t="shared" si="285"/>
        <v>0</v>
      </c>
      <c r="AN155" s="357">
        <f t="shared" si="285"/>
        <v>0</v>
      </c>
      <c r="AO155" s="210">
        <f t="shared" si="285"/>
        <v>0</v>
      </c>
      <c r="AP155" s="210">
        <f t="shared" si="285"/>
        <v>0</v>
      </c>
      <c r="AQ155" s="210" t="e">
        <f t="shared" si="278"/>
        <v>#DIV/0!</v>
      </c>
      <c r="AR155" s="484"/>
      <c r="AS155" s="275">
        <f t="shared" si="164"/>
        <v>0</v>
      </c>
      <c r="AT155" s="276">
        <f t="shared" si="270"/>
        <v>0</v>
      </c>
    </row>
    <row r="156" spans="1:46" s="277" customFormat="1" ht="31.2">
      <c r="A156" s="481"/>
      <c r="B156" s="482"/>
      <c r="C156" s="482"/>
      <c r="D156" s="274" t="s">
        <v>280</v>
      </c>
      <c r="E156" s="210">
        <f>E105-1000-120</f>
        <v>82305.934999999998</v>
      </c>
      <c r="F156" s="210">
        <f>F105-F84</f>
        <v>7626.0349999999999</v>
      </c>
      <c r="G156" s="210">
        <f t="shared" si="279"/>
        <v>9.265473990423656</v>
      </c>
      <c r="H156" s="210">
        <f t="shared" si="285"/>
        <v>0</v>
      </c>
      <c r="I156" s="210">
        <f t="shared" si="285"/>
        <v>0</v>
      </c>
      <c r="J156" s="210"/>
      <c r="K156" s="210">
        <f t="shared" si="285"/>
        <v>588</v>
      </c>
      <c r="L156" s="210">
        <f t="shared" si="285"/>
        <v>588</v>
      </c>
      <c r="M156" s="210">
        <f t="shared" si="273"/>
        <v>100</v>
      </c>
      <c r="N156" s="210">
        <f t="shared" si="285"/>
        <v>100</v>
      </c>
      <c r="O156" s="210">
        <f t="shared" si="285"/>
        <v>100</v>
      </c>
      <c r="P156" s="210">
        <f t="shared" ref="P156" si="289">O156/N156*100</f>
        <v>100</v>
      </c>
      <c r="Q156" s="210">
        <f t="shared" si="285"/>
        <v>99.534999999999997</v>
      </c>
      <c r="R156" s="210">
        <f t="shared" si="285"/>
        <v>99.534999999999997</v>
      </c>
      <c r="S156" s="210">
        <f>R156/Q156*100</f>
        <v>100</v>
      </c>
      <c r="T156" s="210">
        <v>0</v>
      </c>
      <c r="U156" s="210">
        <v>0</v>
      </c>
      <c r="V156" s="210" t="e">
        <f>U156/T156*100</f>
        <v>#DIV/0!</v>
      </c>
      <c r="W156" s="210">
        <f>W105-W84</f>
        <v>882.00000000000011</v>
      </c>
      <c r="X156" s="210">
        <f>X105-X84</f>
        <v>882.00000000000011</v>
      </c>
      <c r="Y156" s="210">
        <f t="shared" si="257"/>
        <v>100</v>
      </c>
      <c r="Z156" s="210">
        <f>Z105-45.8-4.1</f>
        <v>0</v>
      </c>
      <c r="AA156" s="210">
        <v>0</v>
      </c>
      <c r="AB156" s="210" t="e">
        <f t="shared" si="262"/>
        <v>#DIV/0!</v>
      </c>
      <c r="AC156" s="210">
        <f>AC105</f>
        <v>141.80000000000001</v>
      </c>
      <c r="AD156" s="210">
        <f t="shared" si="285"/>
        <v>141.80000000000001</v>
      </c>
      <c r="AE156" s="210">
        <f t="shared" si="275"/>
        <v>100</v>
      </c>
      <c r="AF156" s="323">
        <f>AF105</f>
        <v>755.4</v>
      </c>
      <c r="AG156" s="323">
        <f t="shared" si="285"/>
        <v>755.4</v>
      </c>
      <c r="AH156" s="323">
        <f t="shared" si="285"/>
        <v>0</v>
      </c>
      <c r="AI156" s="341">
        <f t="shared" si="285"/>
        <v>568.9</v>
      </c>
      <c r="AJ156" s="341">
        <f t="shared" si="285"/>
        <v>568.9</v>
      </c>
      <c r="AK156" s="341">
        <f t="shared" ref="AK156" si="290">AJ156/AI156*100</f>
        <v>100</v>
      </c>
      <c r="AL156" s="357">
        <f>AL105-AL101</f>
        <v>4370.3999999999996</v>
      </c>
      <c r="AM156" s="357">
        <f>AM105-AM101</f>
        <v>4370.3999999999996</v>
      </c>
      <c r="AN156" s="357">
        <f t="shared" ref="AN156" si="291">AM156/AL156*100</f>
        <v>100</v>
      </c>
      <c r="AO156" s="210">
        <f t="shared" si="285"/>
        <v>74635.199999999997</v>
      </c>
      <c r="AP156" s="210">
        <f t="shared" si="285"/>
        <v>0</v>
      </c>
      <c r="AQ156" s="210">
        <f t="shared" si="278"/>
        <v>0</v>
      </c>
      <c r="AR156" s="484"/>
      <c r="AS156" s="275">
        <f>SUM(T156+W156+Z156+AC156+AF156+AI156+AL156+AO156+Q156+N156+K156+H156)</f>
        <v>82141.235000000001</v>
      </c>
      <c r="AT156" s="276">
        <f>SUM(I156+L156+O156+R156+U156+X156+AA156+AD156+AG156+AJ156+AM156+AP156)</f>
        <v>7506.0349999999999</v>
      </c>
    </row>
    <row r="157" spans="1:46" ht="46.8">
      <c r="A157" s="481"/>
      <c r="B157" s="482"/>
      <c r="C157" s="482"/>
      <c r="D157" s="289" t="s">
        <v>43</v>
      </c>
      <c r="E157" s="210">
        <f t="shared" si="288"/>
        <v>0</v>
      </c>
      <c r="F157" s="210">
        <f t="shared" si="285"/>
        <v>0</v>
      </c>
      <c r="G157" s="210"/>
      <c r="H157" s="210">
        <f t="shared" si="285"/>
        <v>0</v>
      </c>
      <c r="I157" s="210">
        <f t="shared" si="285"/>
        <v>0</v>
      </c>
      <c r="J157" s="210"/>
      <c r="K157" s="210">
        <f t="shared" si="285"/>
        <v>0</v>
      </c>
      <c r="L157" s="210">
        <f t="shared" si="285"/>
        <v>0</v>
      </c>
      <c r="M157" s="210"/>
      <c r="N157" s="210">
        <f t="shared" si="285"/>
        <v>0</v>
      </c>
      <c r="O157" s="210">
        <f t="shared" si="285"/>
        <v>0</v>
      </c>
      <c r="P157" s="210">
        <f t="shared" si="285"/>
        <v>0</v>
      </c>
      <c r="Q157" s="210">
        <f t="shared" si="285"/>
        <v>0</v>
      </c>
      <c r="R157" s="210">
        <f t="shared" si="285"/>
        <v>0</v>
      </c>
      <c r="S157" s="210">
        <f t="shared" si="285"/>
        <v>0</v>
      </c>
      <c r="T157" s="210">
        <f t="shared" si="285"/>
        <v>0</v>
      </c>
      <c r="U157" s="210">
        <f t="shared" si="285"/>
        <v>0</v>
      </c>
      <c r="V157" s="210">
        <f t="shared" si="285"/>
        <v>0</v>
      </c>
      <c r="W157" s="210">
        <f t="shared" si="285"/>
        <v>0</v>
      </c>
      <c r="X157" s="210">
        <f t="shared" si="285"/>
        <v>0</v>
      </c>
      <c r="Y157" s="210">
        <f t="shared" si="285"/>
        <v>0</v>
      </c>
      <c r="Z157" s="210">
        <f t="shared" si="285"/>
        <v>0</v>
      </c>
      <c r="AA157" s="210">
        <f t="shared" si="285"/>
        <v>0</v>
      </c>
      <c r="AB157" s="210">
        <f t="shared" si="285"/>
        <v>0</v>
      </c>
      <c r="AC157" s="210">
        <f t="shared" si="285"/>
        <v>0</v>
      </c>
      <c r="AD157" s="210">
        <f t="shared" si="285"/>
        <v>0</v>
      </c>
      <c r="AE157" s="210"/>
      <c r="AF157" s="323">
        <f t="shared" si="285"/>
        <v>0</v>
      </c>
      <c r="AG157" s="323">
        <f t="shared" si="285"/>
        <v>0</v>
      </c>
      <c r="AH157" s="323">
        <f t="shared" si="285"/>
        <v>0</v>
      </c>
      <c r="AI157" s="341">
        <f t="shared" si="285"/>
        <v>0</v>
      </c>
      <c r="AJ157" s="341">
        <f t="shared" si="285"/>
        <v>0</v>
      </c>
      <c r="AK157" s="341">
        <f t="shared" si="285"/>
        <v>0</v>
      </c>
      <c r="AL157" s="357">
        <f t="shared" si="285"/>
        <v>0</v>
      </c>
      <c r="AM157" s="357">
        <f t="shared" si="285"/>
        <v>0</v>
      </c>
      <c r="AN157" s="357">
        <f t="shared" si="285"/>
        <v>0</v>
      </c>
      <c r="AO157" s="210">
        <f t="shared" si="285"/>
        <v>0</v>
      </c>
      <c r="AP157" s="210">
        <f t="shared" si="285"/>
        <v>0</v>
      </c>
      <c r="AQ157" s="210">
        <f t="shared" si="285"/>
        <v>0</v>
      </c>
      <c r="AR157" s="485"/>
      <c r="AS157" s="218">
        <f t="shared" si="164"/>
        <v>0</v>
      </c>
      <c r="AT157" s="220">
        <f t="shared" si="270"/>
        <v>0</v>
      </c>
    </row>
    <row r="158" spans="1:46" s="150" customFormat="1">
      <c r="A158" s="481" t="s">
        <v>357</v>
      </c>
      <c r="B158" s="482"/>
      <c r="C158" s="482"/>
      <c r="D158" s="283" t="s">
        <v>41</v>
      </c>
      <c r="E158" s="284">
        <f>SUM(E159:E161)</f>
        <v>97662.015010000017</v>
      </c>
      <c r="F158" s="284">
        <f t="shared" ref="F158:AP158" si="292">SUM(F159:F161)</f>
        <v>83826.485010000004</v>
      </c>
      <c r="G158" s="284">
        <f t="shared" si="279"/>
        <v>85.833253595491215</v>
      </c>
      <c r="H158" s="284">
        <f>SUM(H159:H161)</f>
        <v>4110.3</v>
      </c>
      <c r="I158" s="284">
        <f t="shared" si="292"/>
        <v>4110.3</v>
      </c>
      <c r="J158" s="284">
        <f t="shared" si="272"/>
        <v>100</v>
      </c>
      <c r="K158" s="284">
        <f t="shared" si="292"/>
        <v>9316.2000000000007</v>
      </c>
      <c r="L158" s="284">
        <f t="shared" si="292"/>
        <v>9316.2000000000007</v>
      </c>
      <c r="M158" s="284">
        <f t="shared" si="273"/>
        <v>100</v>
      </c>
      <c r="N158" s="284">
        <f t="shared" si="292"/>
        <v>7475.6848599999994</v>
      </c>
      <c r="O158" s="284">
        <f t="shared" si="292"/>
        <v>7475.6848599999994</v>
      </c>
      <c r="P158" s="210">
        <f t="shared" ref="P158:P162" si="293">O158/N158*100</f>
        <v>100</v>
      </c>
      <c r="Q158" s="284">
        <f t="shared" si="292"/>
        <v>7264.4449000000004</v>
      </c>
      <c r="R158" s="284">
        <f t="shared" si="292"/>
        <v>7264.4449000000004</v>
      </c>
      <c r="S158" s="210">
        <f>R158/Q158*100</f>
        <v>100</v>
      </c>
      <c r="T158" s="284">
        <f t="shared" si="292"/>
        <v>8789.1752500000002</v>
      </c>
      <c r="U158" s="284">
        <f t="shared" si="292"/>
        <v>8789.0752499999999</v>
      </c>
      <c r="V158" s="210">
        <f>U158/T158*100</f>
        <v>99.998862236817956</v>
      </c>
      <c r="W158" s="284">
        <f t="shared" si="292"/>
        <v>9731.5</v>
      </c>
      <c r="X158" s="284">
        <f t="shared" si="292"/>
        <v>9731.5</v>
      </c>
      <c r="Y158" s="210">
        <f t="shared" si="257"/>
        <v>100</v>
      </c>
      <c r="Z158" s="284">
        <f t="shared" si="292"/>
        <v>10787.300000000001</v>
      </c>
      <c r="AA158" s="284">
        <f t="shared" si="292"/>
        <v>10787.300000000001</v>
      </c>
      <c r="AB158" s="210">
        <f t="shared" si="262"/>
        <v>100</v>
      </c>
      <c r="AC158" s="284">
        <f t="shared" si="292"/>
        <v>6557</v>
      </c>
      <c r="AD158" s="284">
        <f t="shared" si="292"/>
        <v>6557.0300000000007</v>
      </c>
      <c r="AE158" s="284">
        <f t="shared" si="275"/>
        <v>100.00045752630777</v>
      </c>
      <c r="AF158" s="324">
        <f t="shared" si="292"/>
        <v>6293.7000000000007</v>
      </c>
      <c r="AG158" s="324">
        <f t="shared" si="292"/>
        <v>6293.7000000000007</v>
      </c>
      <c r="AH158" s="324">
        <f t="shared" si="292"/>
        <v>0</v>
      </c>
      <c r="AI158" s="342">
        <f t="shared" si="292"/>
        <v>9274.76</v>
      </c>
      <c r="AJ158" s="342">
        <f t="shared" si="292"/>
        <v>9274.75</v>
      </c>
      <c r="AK158" s="341">
        <f t="shared" ref="AK158" si="294">AJ158/AI158*100</f>
        <v>99.999892180498478</v>
      </c>
      <c r="AL158" s="358">
        <f t="shared" si="292"/>
        <v>4226.5</v>
      </c>
      <c r="AM158" s="358">
        <f t="shared" si="292"/>
        <v>4226.5</v>
      </c>
      <c r="AN158" s="357">
        <f t="shared" ref="AN158" si="295">AM158/AL158*100</f>
        <v>100</v>
      </c>
      <c r="AO158" s="284">
        <f t="shared" si="292"/>
        <v>13835.449999999999</v>
      </c>
      <c r="AP158" s="284">
        <f t="shared" si="292"/>
        <v>0</v>
      </c>
      <c r="AQ158" s="210">
        <f t="shared" si="278"/>
        <v>0</v>
      </c>
      <c r="AR158" s="483"/>
      <c r="AS158" s="218">
        <f t="shared" si="164"/>
        <v>97662.015010000003</v>
      </c>
      <c r="AT158" s="220">
        <f>SUM(I158+L158+O158+R158+U158+X158+AA158+AD158+AG158+AJ158+AM158+AP158)</f>
        <v>83826.485010000004</v>
      </c>
    </row>
    <row r="159" spans="1:46" s="277" customFormat="1" ht="46.8">
      <c r="A159" s="481"/>
      <c r="B159" s="482"/>
      <c r="C159" s="482"/>
      <c r="D159" s="280" t="s">
        <v>2</v>
      </c>
      <c r="E159" s="210">
        <f>H159+K159+N159+Q159+T159+W159+Z159+AC159+AF159+AI159+AL159+AO159</f>
        <v>8903.554610000001</v>
      </c>
      <c r="F159" s="210">
        <f>I159+L159+O159+R159+U159+X159+AA159+AD159+AG159+AJ159+AM159+AP159</f>
        <v>8151.8246099999997</v>
      </c>
      <c r="G159" s="210">
        <f t="shared" si="279"/>
        <v>91.556967605323635</v>
      </c>
      <c r="H159" s="210">
        <v>0</v>
      </c>
      <c r="I159" s="210">
        <v>0</v>
      </c>
      <c r="J159" s="210"/>
      <c r="K159" s="210">
        <v>0</v>
      </c>
      <c r="L159" s="210"/>
      <c r="M159" s="210"/>
      <c r="N159" s="210">
        <v>0</v>
      </c>
      <c r="O159" s="210">
        <v>0</v>
      </c>
      <c r="P159" s="210"/>
      <c r="Q159" s="210">
        <v>0</v>
      </c>
      <c r="R159" s="210">
        <v>0</v>
      </c>
      <c r="S159" s="210" t="e">
        <f>R159/Q159*100</f>
        <v>#DIV/0!</v>
      </c>
      <c r="T159" s="210">
        <v>257.22460999999998</v>
      </c>
      <c r="U159" s="210">
        <v>257.22460999999998</v>
      </c>
      <c r="V159" s="210">
        <f>U159/T159*100</f>
        <v>100</v>
      </c>
      <c r="W159" s="210">
        <v>1048.0999999999999</v>
      </c>
      <c r="X159" s="210">
        <v>1048.0999999999999</v>
      </c>
      <c r="Y159" s="210"/>
      <c r="Z159" s="210">
        <f>1091.7+861</f>
        <v>1952.7</v>
      </c>
      <c r="AA159" s="210">
        <f>1091.7+861</f>
        <v>1952.7</v>
      </c>
      <c r="AB159" s="210"/>
      <c r="AC159" s="210">
        <v>166.7</v>
      </c>
      <c r="AD159" s="210">
        <v>166.7</v>
      </c>
      <c r="AE159" s="284">
        <f t="shared" si="275"/>
        <v>100</v>
      </c>
      <c r="AF159" s="323">
        <v>2245.1999999999998</v>
      </c>
      <c r="AG159" s="323">
        <v>2245.1999999999998</v>
      </c>
      <c r="AH159" s="323"/>
      <c r="AI159" s="341">
        <f>1450.9-0.04</f>
        <v>1450.8600000000001</v>
      </c>
      <c r="AJ159" s="341">
        <f>1450.9</f>
        <v>1450.9</v>
      </c>
      <c r="AK159" s="341"/>
      <c r="AL159" s="357">
        <v>1031</v>
      </c>
      <c r="AM159" s="357">
        <f>772.4+258.6</f>
        <v>1031</v>
      </c>
      <c r="AN159" s="357"/>
      <c r="AO159" s="210">
        <f>1095.2-51.9-0.03-355.7+322.8-258.6</f>
        <v>751.76999999999987</v>
      </c>
      <c r="AP159" s="210">
        <v>0</v>
      </c>
      <c r="AQ159" s="210">
        <f t="shared" si="278"/>
        <v>0</v>
      </c>
      <c r="AR159" s="484"/>
      <c r="AS159" s="275">
        <f t="shared" si="164"/>
        <v>8903.554610000001</v>
      </c>
      <c r="AT159" s="276">
        <f t="shared" si="270"/>
        <v>8151.8246099999997</v>
      </c>
    </row>
    <row r="160" spans="1:46" ht="31.2">
      <c r="A160" s="481"/>
      <c r="B160" s="482"/>
      <c r="C160" s="482"/>
      <c r="D160" s="274" t="s">
        <v>280</v>
      </c>
      <c r="E160" s="210">
        <f>H160+K160+N160+Q160+T160+W160+Z160+AC160+AF160+AI160+AL160+AO160</f>
        <v>75029.758360000007</v>
      </c>
      <c r="F160" s="210">
        <f>I160+L160+O160+R160+U160+X160+AA160+AD160+AG160+AJ160+AM160+AP160</f>
        <v>67155.178360000005</v>
      </c>
      <c r="G160" s="210">
        <f t="shared" si="279"/>
        <v>89.50472429590269</v>
      </c>
      <c r="H160" s="210">
        <v>3947.2</v>
      </c>
      <c r="I160" s="210">
        <v>3947.2</v>
      </c>
      <c r="J160" s="210">
        <f t="shared" si="272"/>
        <v>100</v>
      </c>
      <c r="K160" s="210">
        <v>8845.1</v>
      </c>
      <c r="L160" s="210">
        <v>8845.1</v>
      </c>
      <c r="M160" s="210">
        <f t="shared" si="273"/>
        <v>100</v>
      </c>
      <c r="N160" s="210">
        <v>7170.3477199999998</v>
      </c>
      <c r="O160" s="210">
        <v>7170.3477199999998</v>
      </c>
      <c r="P160" s="210">
        <f t="shared" si="293"/>
        <v>100</v>
      </c>
      <c r="Q160" s="210">
        <v>6822.1</v>
      </c>
      <c r="R160" s="210">
        <v>6822.1</v>
      </c>
      <c r="S160" s="210">
        <f>R160/Q160*100</f>
        <v>100</v>
      </c>
      <c r="T160" s="210">
        <f>7943.35064+191.9</f>
        <v>8135.2506399999993</v>
      </c>
      <c r="U160" s="210">
        <f>7943.35064+191.8</f>
        <v>8135.1506399999998</v>
      </c>
      <c r="V160" s="210">
        <f>U160/T160*100</f>
        <v>99.998770781572389</v>
      </c>
      <c r="W160" s="210">
        <v>8077.8</v>
      </c>
      <c r="X160" s="210">
        <v>8077.8</v>
      </c>
      <c r="Y160" s="210">
        <f t="shared" ref="Y160" si="296">X160/W160*100</f>
        <v>100</v>
      </c>
      <c r="Z160" s="210">
        <v>7278.1</v>
      </c>
      <c r="AA160" s="210">
        <v>7278.1</v>
      </c>
      <c r="AB160" s="210">
        <f t="shared" si="262"/>
        <v>100</v>
      </c>
      <c r="AC160" s="210">
        <f>2789.5+1710.4</f>
        <v>4499.8999999999996</v>
      </c>
      <c r="AD160" s="210">
        <f>2789.5+1710.43</f>
        <v>4499.93</v>
      </c>
      <c r="AE160" s="210">
        <f t="shared" si="275"/>
        <v>100.00066668148182</v>
      </c>
      <c r="AF160" s="323">
        <f>2133.6+199.8</f>
        <v>2333.4</v>
      </c>
      <c r="AG160" s="323">
        <v>2333.4</v>
      </c>
      <c r="AH160" s="323"/>
      <c r="AI160" s="341">
        <v>7099</v>
      </c>
      <c r="AJ160" s="341">
        <f>7099-0.05</f>
        <v>7098.95</v>
      </c>
      <c r="AK160" s="341">
        <f t="shared" ref="AK160:AK162" si="297">AJ160/AI160*100</f>
        <v>99.999295675447243</v>
      </c>
      <c r="AL160" s="357">
        <v>2947.1</v>
      </c>
      <c r="AM160" s="357">
        <v>2947.1</v>
      </c>
      <c r="AN160" s="357">
        <f t="shared" ref="AN160:AN162" si="298">AM160/AL160*100</f>
        <v>100</v>
      </c>
      <c r="AO160" s="210">
        <f>6148.7-4497.8+753.3+3500-2309.4+1290.5+1836.1+1442.6-0.04-3175.9+2886.4</f>
        <v>7874.4599999999991</v>
      </c>
      <c r="AP160" s="210">
        <v>0</v>
      </c>
      <c r="AQ160" s="210">
        <f t="shared" si="278"/>
        <v>0</v>
      </c>
      <c r="AR160" s="484"/>
      <c r="AS160" s="218">
        <f t="shared" si="164"/>
        <v>75029.758359999993</v>
      </c>
      <c r="AT160" s="220">
        <f t="shared" si="270"/>
        <v>67155.178360000005</v>
      </c>
    </row>
    <row r="161" spans="1:46" ht="46.8">
      <c r="A161" s="481"/>
      <c r="B161" s="482"/>
      <c r="C161" s="482"/>
      <c r="D161" s="289" t="s">
        <v>43</v>
      </c>
      <c r="E161" s="210">
        <f>H161+K161+N161+Q161+T161+W161+Z161+AC161+AF161+AI161+AL161+AO161</f>
        <v>13728.702039999998</v>
      </c>
      <c r="F161" s="210">
        <f t="shared" ref="F161" si="299">I161+L161+O161+R161+U161+X161+AA161+AD161+AG161+AJ161+AM161+AP161</f>
        <v>8519.482039999999</v>
      </c>
      <c r="G161" s="210">
        <f t="shared" si="279"/>
        <v>62.055990545774854</v>
      </c>
      <c r="H161" s="210">
        <v>163.1</v>
      </c>
      <c r="I161" s="210">
        <v>163.1</v>
      </c>
      <c r="J161" s="210">
        <f t="shared" si="272"/>
        <v>100</v>
      </c>
      <c r="K161" s="210">
        <v>471.1</v>
      </c>
      <c r="L161" s="210">
        <v>471.1</v>
      </c>
      <c r="M161" s="210">
        <f t="shared" si="273"/>
        <v>100</v>
      </c>
      <c r="N161" s="210">
        <v>305.33713999999998</v>
      </c>
      <c r="O161" s="210">
        <v>305.33713999999998</v>
      </c>
      <c r="P161" s="210">
        <f t="shared" si="293"/>
        <v>100</v>
      </c>
      <c r="Q161" s="210">
        <v>442.3449</v>
      </c>
      <c r="R161" s="210">
        <v>442.3449</v>
      </c>
      <c r="S161" s="210">
        <f>R161/Q161*100</f>
        <v>100</v>
      </c>
      <c r="T161" s="210">
        <v>396.7</v>
      </c>
      <c r="U161" s="210">
        <v>396.7</v>
      </c>
      <c r="V161" s="210">
        <f>U161/T161*100</f>
        <v>100</v>
      </c>
      <c r="W161" s="210">
        <v>605.6</v>
      </c>
      <c r="X161" s="210">
        <v>605.6</v>
      </c>
      <c r="Y161" s="210">
        <f t="shared" ref="Y161" si="300">X161/W161*100</f>
        <v>100</v>
      </c>
      <c r="Z161" s="210">
        <v>1556.5</v>
      </c>
      <c r="AA161" s="210">
        <v>1556.5</v>
      </c>
      <c r="AB161" s="210">
        <f t="shared" ref="AB161" si="301">AA161/Z161*100</f>
        <v>100</v>
      </c>
      <c r="AC161" s="210">
        <v>1890.4</v>
      </c>
      <c r="AD161" s="210">
        <v>1890.4</v>
      </c>
      <c r="AE161" s="210">
        <f t="shared" si="275"/>
        <v>100</v>
      </c>
      <c r="AF161" s="323">
        <v>1715.1</v>
      </c>
      <c r="AG161" s="323">
        <v>1715.1</v>
      </c>
      <c r="AH161" s="323"/>
      <c r="AI161" s="341">
        <v>724.9</v>
      </c>
      <c r="AJ161" s="341">
        <v>724.9</v>
      </c>
      <c r="AK161" s="341">
        <f t="shared" si="297"/>
        <v>100</v>
      </c>
      <c r="AL161" s="357">
        <v>248.4</v>
      </c>
      <c r="AM161" s="357">
        <v>248.4</v>
      </c>
      <c r="AN161" s="357">
        <f t="shared" si="298"/>
        <v>100</v>
      </c>
      <c r="AO161" s="210">
        <f>405-99.5+668.4+0.02+500+777.7+1656.9+680.1-496+1116.6</f>
        <v>5209.2199999999993</v>
      </c>
      <c r="AP161" s="210">
        <v>0</v>
      </c>
      <c r="AQ161" s="210">
        <f t="shared" si="278"/>
        <v>0</v>
      </c>
      <c r="AR161" s="485"/>
      <c r="AS161" s="218">
        <f t="shared" si="164"/>
        <v>13728.70204</v>
      </c>
      <c r="AT161" s="220">
        <f t="shared" si="270"/>
        <v>8519.482039999999</v>
      </c>
    </row>
    <row r="162" spans="1:46" s="150" customFormat="1">
      <c r="A162" s="481" t="s">
        <v>358</v>
      </c>
      <c r="B162" s="482"/>
      <c r="C162" s="482"/>
      <c r="D162" s="283" t="s">
        <v>41</v>
      </c>
      <c r="E162" s="284">
        <f>SUM(E163:E165)</f>
        <v>40490.143830000008</v>
      </c>
      <c r="F162" s="284">
        <f t="shared" ref="F162" si="302">SUM(F163:F165)</f>
        <v>36468.163829999998</v>
      </c>
      <c r="G162" s="284">
        <f t="shared" si="279"/>
        <v>90.066767811725981</v>
      </c>
      <c r="H162" s="284">
        <f>SUM(H163:H165)</f>
        <v>1351.6</v>
      </c>
      <c r="I162" s="284">
        <f t="shared" ref="I162" si="303">SUM(I163:I165)</f>
        <v>1351.6</v>
      </c>
      <c r="J162" s="284">
        <f t="shared" si="272"/>
        <v>100</v>
      </c>
      <c r="K162" s="284">
        <f t="shared" ref="K162" si="304">SUM(K163:K165)</f>
        <v>3623.3</v>
      </c>
      <c r="L162" s="284">
        <f t="shared" ref="L162" si="305">SUM(L163:L165)</f>
        <v>3623.3</v>
      </c>
      <c r="M162" s="284">
        <f t="shared" si="273"/>
        <v>100</v>
      </c>
      <c r="N162" s="284">
        <f t="shared" ref="N162" si="306">SUM(N163:N165)</f>
        <v>3494.0448700000002</v>
      </c>
      <c r="O162" s="284">
        <f t="shared" ref="O162" si="307">SUM(O163:O165)</f>
        <v>3494.0448700000002</v>
      </c>
      <c r="P162" s="210">
        <f t="shared" si="293"/>
        <v>100</v>
      </c>
      <c r="Q162" s="284">
        <f t="shared" ref="Q162" si="308">SUM(Q163:Q165)</f>
        <v>3363.8889600000002</v>
      </c>
      <c r="R162" s="284">
        <f t="shared" ref="R162" si="309">SUM(R163:R165)</f>
        <v>3363.8889600000002</v>
      </c>
      <c r="S162" s="210">
        <f>R162/Q162*100</f>
        <v>100</v>
      </c>
      <c r="T162" s="284">
        <f t="shared" ref="T162" si="310">SUM(T163:T165)</f>
        <v>4030.9</v>
      </c>
      <c r="U162" s="284">
        <f t="shared" ref="U162" si="311">SUM(U163:U165)</f>
        <v>4030.9</v>
      </c>
      <c r="V162" s="210">
        <f>U162/T162*100</f>
        <v>100</v>
      </c>
      <c r="W162" s="284">
        <f t="shared" ref="W162" si="312">SUM(W163:W165)</f>
        <v>4249.7</v>
      </c>
      <c r="X162" s="284">
        <f t="shared" ref="X162" si="313">SUM(X163:X165)</f>
        <v>4249.7</v>
      </c>
      <c r="Y162" s="210">
        <f t="shared" ref="Y162:Y165" si="314">X162/W162*100</f>
        <v>100</v>
      </c>
      <c r="Z162" s="284">
        <f t="shared" ref="Z162" si="315">SUM(Z163:Z165)</f>
        <v>4889.6000000000004</v>
      </c>
      <c r="AA162" s="284">
        <f t="shared" ref="AA162" si="316">SUM(AA163:AA165)</f>
        <v>4889.6000000000004</v>
      </c>
      <c r="AB162" s="284">
        <f t="shared" ref="AB162" si="317">SUM(AB163:AB165)</f>
        <v>300</v>
      </c>
      <c r="AC162" s="284">
        <f t="shared" ref="AC162" si="318">SUM(AC163:AC165)</f>
        <v>1023.4300000000001</v>
      </c>
      <c r="AD162" s="284">
        <f t="shared" ref="AD162" si="319">SUM(AD163:AD165)</f>
        <v>1023.43</v>
      </c>
      <c r="AE162" s="284">
        <f t="shared" si="275"/>
        <v>99.999999999999986</v>
      </c>
      <c r="AF162" s="324">
        <f t="shared" ref="AF162" si="320">SUM(AF163:AF165)</f>
        <v>2747.8</v>
      </c>
      <c r="AG162" s="324">
        <f t="shared" ref="AG162" si="321">SUM(AG163:AG165)</f>
        <v>2747.8</v>
      </c>
      <c r="AH162" s="324">
        <f t="shared" ref="AH162" si="322">SUM(AH163:AH165)</f>
        <v>0</v>
      </c>
      <c r="AI162" s="342">
        <f t="shared" ref="AI162" si="323">SUM(AI163:AI165)</f>
        <v>4818.2000000000007</v>
      </c>
      <c r="AJ162" s="342">
        <f t="shared" ref="AJ162" si="324">SUM(AJ163:AJ165)</f>
        <v>4818.2000000000007</v>
      </c>
      <c r="AK162" s="341">
        <f t="shared" si="297"/>
        <v>100</v>
      </c>
      <c r="AL162" s="358">
        <f t="shared" ref="AL162" si="325">SUM(AL163:AL165)</f>
        <v>2875.7</v>
      </c>
      <c r="AM162" s="358">
        <f t="shared" ref="AM162" si="326">SUM(AM163:AM165)</f>
        <v>2875.7</v>
      </c>
      <c r="AN162" s="357">
        <f t="shared" si="298"/>
        <v>100</v>
      </c>
      <c r="AO162" s="284">
        <f t="shared" ref="AO162" si="327">SUM(AO163:AO165)</f>
        <v>4021.9800000000005</v>
      </c>
      <c r="AP162" s="284">
        <f t="shared" ref="AP162" si="328">SUM(AP163:AP165)</f>
        <v>0</v>
      </c>
      <c r="AQ162" s="210">
        <f t="shared" si="278"/>
        <v>0</v>
      </c>
      <c r="AR162" s="483"/>
      <c r="AS162" s="218">
        <f t="shared" si="164"/>
        <v>40490.143830000001</v>
      </c>
      <c r="AT162" s="220">
        <f t="shared" si="270"/>
        <v>36468.163829999998</v>
      </c>
    </row>
    <row r="163" spans="1:46" s="277" customFormat="1" ht="46.8">
      <c r="A163" s="481"/>
      <c r="B163" s="482"/>
      <c r="C163" s="482"/>
      <c r="D163" s="280" t="s">
        <v>2</v>
      </c>
      <c r="E163" s="210">
        <f>H163+K163+N163+Q163+T163+W163+Z163+AC163+AF163+AI163+AL163+AO163</f>
        <v>4506.9999999999991</v>
      </c>
      <c r="F163" s="210">
        <f t="shared" ref="F163:F165" si="329">I163+L163+O163+R163+U163+X163+AA163+AD163+AG163+AJ163+AM163+AP163</f>
        <v>4144.2999999999993</v>
      </c>
      <c r="G163" s="210">
        <f t="shared" si="279"/>
        <v>91.952518304859112</v>
      </c>
      <c r="H163" s="210">
        <v>0</v>
      </c>
      <c r="I163" s="210"/>
      <c r="J163" s="210"/>
      <c r="K163" s="210">
        <v>0</v>
      </c>
      <c r="L163" s="210"/>
      <c r="M163" s="210"/>
      <c r="N163" s="210">
        <v>0</v>
      </c>
      <c r="O163" s="210">
        <v>0</v>
      </c>
      <c r="P163" s="210"/>
      <c r="Q163" s="210">
        <v>0</v>
      </c>
      <c r="R163" s="210">
        <v>0</v>
      </c>
      <c r="S163" s="210"/>
      <c r="T163" s="210">
        <v>0</v>
      </c>
      <c r="U163" s="210">
        <v>0</v>
      </c>
      <c r="V163" s="210"/>
      <c r="W163" s="210">
        <v>953</v>
      </c>
      <c r="X163" s="210">
        <v>953</v>
      </c>
      <c r="Y163" s="210"/>
      <c r="Z163" s="210">
        <f>337.4+381.4</f>
        <v>718.8</v>
      </c>
      <c r="AA163" s="210">
        <f>337.4+381.4</f>
        <v>718.8</v>
      </c>
      <c r="AB163" s="210">
        <f t="shared" ref="AB163:AB164" si="330">AA163/Z163*100</f>
        <v>100</v>
      </c>
      <c r="AC163" s="210">
        <v>0</v>
      </c>
      <c r="AD163" s="210">
        <v>0</v>
      </c>
      <c r="AE163" s="210" t="e">
        <f t="shared" si="275"/>
        <v>#DIV/0!</v>
      </c>
      <c r="AF163" s="323">
        <v>1033.4000000000001</v>
      </c>
      <c r="AG163" s="323">
        <v>1033.4000000000001</v>
      </c>
      <c r="AH163" s="323"/>
      <c r="AI163" s="341">
        <f>810.6</f>
        <v>810.6</v>
      </c>
      <c r="AJ163" s="341">
        <v>810.6</v>
      </c>
      <c r="AK163" s="341"/>
      <c r="AL163" s="357">
        <v>628.5</v>
      </c>
      <c r="AM163" s="357">
        <v>628.5</v>
      </c>
      <c r="AN163" s="357">
        <v>0</v>
      </c>
      <c r="AO163" s="210">
        <f>89.3+273.4</f>
        <v>362.7</v>
      </c>
      <c r="AP163" s="210"/>
      <c r="AQ163" s="210"/>
      <c r="AR163" s="484"/>
      <c r="AS163" s="275">
        <f t="shared" si="164"/>
        <v>4506.9999999999991</v>
      </c>
      <c r="AT163" s="276">
        <f t="shared" si="270"/>
        <v>4144.2999999999993</v>
      </c>
    </row>
    <row r="164" spans="1:46" ht="31.2">
      <c r="A164" s="481"/>
      <c r="B164" s="482"/>
      <c r="C164" s="482"/>
      <c r="D164" s="274" t="s">
        <v>280</v>
      </c>
      <c r="E164" s="210">
        <f>H164+K164+N164+Q164+T164+W164+Z164+AC164+AF164+AI164+AL164+AO164</f>
        <v>33632.845120000005</v>
      </c>
      <c r="F164" s="313">
        <f>I164+L164+O164+R164+U164+X164+AA164+AD164+AG164+AJ164+AM164+AP164</f>
        <v>31906.595120000002</v>
      </c>
      <c r="G164" s="210">
        <f t="shared" si="279"/>
        <v>94.867368508846496</v>
      </c>
      <c r="H164" s="210">
        <v>1324.8</v>
      </c>
      <c r="I164" s="210">
        <v>1324.8</v>
      </c>
      <c r="J164" s="210">
        <f t="shared" si="272"/>
        <v>100</v>
      </c>
      <c r="K164" s="210">
        <v>3556</v>
      </c>
      <c r="L164" s="210">
        <v>3556</v>
      </c>
      <c r="M164" s="210">
        <f t="shared" si="273"/>
        <v>100</v>
      </c>
      <c r="N164" s="210">
        <v>3464.9458100000002</v>
      </c>
      <c r="O164" s="210">
        <v>3464.9458100000002</v>
      </c>
      <c r="P164" s="210">
        <f t="shared" ref="P164:P165" si="331">O164/N164*100</f>
        <v>100</v>
      </c>
      <c r="Q164" s="210">
        <v>3316.9193100000002</v>
      </c>
      <c r="R164" s="210">
        <v>3316.9193100000002</v>
      </c>
      <c r="S164" s="210">
        <f>R164/Q164*100</f>
        <v>100</v>
      </c>
      <c r="T164" s="210">
        <v>3966</v>
      </c>
      <c r="U164" s="210">
        <v>3966</v>
      </c>
      <c r="V164" s="210">
        <f>U164/T164*100</f>
        <v>100</v>
      </c>
      <c r="W164" s="210">
        <v>3225.4</v>
      </c>
      <c r="X164" s="210">
        <v>3225.4</v>
      </c>
      <c r="Y164" s="210">
        <f t="shared" si="314"/>
        <v>100</v>
      </c>
      <c r="Z164" s="210">
        <v>4113.3</v>
      </c>
      <c r="AA164" s="210">
        <v>4113.3</v>
      </c>
      <c r="AB164" s="210">
        <f t="shared" si="330"/>
        <v>100</v>
      </c>
      <c r="AC164" s="210">
        <f>786.2+213.73</f>
        <v>999.93000000000006</v>
      </c>
      <c r="AD164" s="210">
        <v>999.93</v>
      </c>
      <c r="AE164" s="210">
        <f t="shared" si="275"/>
        <v>99.999999999999986</v>
      </c>
      <c r="AF164" s="323">
        <v>1700.1</v>
      </c>
      <c r="AG164" s="323">
        <v>1700.1</v>
      </c>
      <c r="AH164" s="323"/>
      <c r="AI164" s="341">
        <v>4000</v>
      </c>
      <c r="AJ164" s="341">
        <v>4000</v>
      </c>
      <c r="AK164" s="341">
        <f t="shared" ref="AK164:AK165" si="332">AJ164/AI164*100</f>
        <v>100</v>
      </c>
      <c r="AL164" s="357">
        <v>2239.1999999999998</v>
      </c>
      <c r="AM164" s="357">
        <v>2239.1999999999998</v>
      </c>
      <c r="AN164" s="357">
        <f t="shared" ref="AN164" si="333">AM164/AL164*100</f>
        <v>100</v>
      </c>
      <c r="AO164" s="210">
        <f>3066.9-1226.4+452.9-1113.3+1213.8+799.7-0.05-1547.1+79.8</f>
        <v>1726.2500000000002</v>
      </c>
      <c r="AP164" s="210">
        <v>0</v>
      </c>
      <c r="AQ164" s="210"/>
      <c r="AR164" s="484"/>
      <c r="AS164" s="218">
        <f t="shared" si="164"/>
        <v>33632.845120000005</v>
      </c>
      <c r="AT164" s="220">
        <f t="shared" si="270"/>
        <v>31906.595120000002</v>
      </c>
    </row>
    <row r="165" spans="1:46" ht="21" customHeight="1" thickBot="1">
      <c r="A165" s="531"/>
      <c r="B165" s="532"/>
      <c r="C165" s="532"/>
      <c r="D165" s="291" t="s">
        <v>43</v>
      </c>
      <c r="E165" s="292">
        <f>H165+K165+N165+Q165+T165+W165+Z165+AC165+AF165+AI165+AL165+AO165</f>
        <v>2350.29871</v>
      </c>
      <c r="F165" s="292">
        <f t="shared" si="329"/>
        <v>417.26871000000006</v>
      </c>
      <c r="G165" s="292">
        <f t="shared" si="279"/>
        <v>17.753858614848156</v>
      </c>
      <c r="H165" s="292">
        <v>26.8</v>
      </c>
      <c r="I165" s="292">
        <v>26.8</v>
      </c>
      <c r="J165" s="292">
        <f t="shared" si="272"/>
        <v>100</v>
      </c>
      <c r="K165" s="292">
        <v>67.3</v>
      </c>
      <c r="L165" s="292">
        <v>67.3</v>
      </c>
      <c r="M165" s="292">
        <f t="shared" si="273"/>
        <v>100</v>
      </c>
      <c r="N165" s="292">
        <v>29.099060000000001</v>
      </c>
      <c r="O165" s="292">
        <v>29.099060000000001</v>
      </c>
      <c r="P165" s="210">
        <f t="shared" si="331"/>
        <v>100</v>
      </c>
      <c r="Q165" s="292">
        <v>46.969650000000001</v>
      </c>
      <c r="R165" s="292">
        <v>46.969650000000001</v>
      </c>
      <c r="S165" s="210">
        <f>R165/Q165*100</f>
        <v>100</v>
      </c>
      <c r="T165" s="292">
        <v>64.900000000000006</v>
      </c>
      <c r="U165" s="292">
        <v>64.900000000000006</v>
      </c>
      <c r="V165" s="210">
        <v>0</v>
      </c>
      <c r="W165" s="292">
        <v>71.3</v>
      </c>
      <c r="X165" s="292">
        <v>71.3</v>
      </c>
      <c r="Y165" s="210">
        <f t="shared" si="314"/>
        <v>100</v>
      </c>
      <c r="Z165" s="292">
        <v>57.5</v>
      </c>
      <c r="AA165" s="292">
        <v>57.5</v>
      </c>
      <c r="AB165" s="210">
        <f t="shared" ref="AB165" si="334">AA165/Z165*100</f>
        <v>100</v>
      </c>
      <c r="AC165" s="292">
        <v>23.5</v>
      </c>
      <c r="AD165" s="292">
        <v>23.5</v>
      </c>
      <c r="AE165" s="292">
        <f t="shared" si="275"/>
        <v>100</v>
      </c>
      <c r="AF165" s="325">
        <v>14.3</v>
      </c>
      <c r="AG165" s="325">
        <v>14.3</v>
      </c>
      <c r="AH165" s="325"/>
      <c r="AI165" s="343">
        <v>7.6</v>
      </c>
      <c r="AJ165" s="343">
        <v>7.6</v>
      </c>
      <c r="AK165" s="341">
        <f t="shared" si="332"/>
        <v>100</v>
      </c>
      <c r="AL165" s="359">
        <v>8</v>
      </c>
      <c r="AM165" s="359">
        <v>8</v>
      </c>
      <c r="AN165" s="357">
        <f t="shared" ref="AN165" si="335">AM165/AL165*100</f>
        <v>100</v>
      </c>
      <c r="AO165" s="292">
        <f>168.4+222.7+336.3+370.3+308.03+286.2+241.1</f>
        <v>1933.03</v>
      </c>
      <c r="AP165" s="292">
        <v>0</v>
      </c>
      <c r="AQ165" s="210">
        <f t="shared" si="278"/>
        <v>0</v>
      </c>
      <c r="AR165" s="485"/>
      <c r="AS165" s="218">
        <f t="shared" si="164"/>
        <v>2350.2987100000005</v>
      </c>
      <c r="AT165" s="220">
        <f t="shared" si="270"/>
        <v>417.26871000000006</v>
      </c>
    </row>
    <row r="166" spans="1:46" s="157" customFormat="1" ht="16.5" customHeight="1">
      <c r="A166" s="477"/>
      <c r="B166" s="477"/>
      <c r="C166" s="477"/>
      <c r="D166" s="477"/>
      <c r="E166" s="477"/>
      <c r="F166" s="477"/>
      <c r="G166" s="477"/>
      <c r="H166" s="477"/>
      <c r="I166" s="477"/>
      <c r="J166" s="477"/>
      <c r="K166" s="477"/>
      <c r="L166" s="477"/>
      <c r="M166" s="477"/>
      <c r="N166" s="477"/>
      <c r="O166" s="477"/>
      <c r="P166" s="477"/>
      <c r="Q166" s="477"/>
      <c r="R166" s="477"/>
      <c r="S166" s="477"/>
      <c r="T166" s="477"/>
      <c r="U166" s="477"/>
      <c r="V166" s="477"/>
      <c r="W166" s="477"/>
      <c r="X166" s="477"/>
      <c r="Y166" s="477"/>
      <c r="Z166" s="477"/>
      <c r="AA166" s="477"/>
      <c r="AB166" s="477"/>
      <c r="AC166" s="477"/>
      <c r="AD166" s="477"/>
      <c r="AE166" s="477"/>
      <c r="AF166" s="477"/>
      <c r="AG166" s="477"/>
      <c r="AH166" s="477"/>
      <c r="AI166" s="477"/>
      <c r="AJ166" s="477"/>
      <c r="AK166" s="477"/>
      <c r="AL166" s="477"/>
      <c r="AM166" s="477"/>
      <c r="AN166" s="477"/>
      <c r="AO166" s="477"/>
      <c r="AP166" s="477"/>
      <c r="AQ166" s="477"/>
      <c r="AR166" s="477"/>
    </row>
    <row r="167" spans="1:46" s="153" customFormat="1" ht="15.75" customHeight="1">
      <c r="A167" s="487" t="s">
        <v>351</v>
      </c>
      <c r="B167" s="487"/>
      <c r="C167" s="316"/>
      <c r="E167" s="314" t="s">
        <v>383</v>
      </c>
      <c r="F167" s="314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302"/>
      <c r="X167" s="302"/>
      <c r="Y167" s="302"/>
      <c r="Z167" s="302"/>
      <c r="AA167" s="302"/>
      <c r="AB167" s="302"/>
      <c r="AC167" s="302"/>
      <c r="AD167" s="302"/>
      <c r="AE167" s="302"/>
      <c r="AF167" s="326"/>
      <c r="AG167" s="326"/>
      <c r="AH167" s="326"/>
      <c r="AI167" s="344"/>
      <c r="AJ167" s="344"/>
      <c r="AK167" s="344"/>
      <c r="AL167" s="360"/>
      <c r="AM167" s="360"/>
      <c r="AN167" s="360"/>
      <c r="AO167" s="173"/>
      <c r="AP167" s="173"/>
      <c r="AQ167" s="173"/>
    </row>
    <row r="168" spans="1:46" s="153" customFormat="1" ht="16.5" customHeight="1">
      <c r="A168" s="317"/>
      <c r="B168" s="317"/>
      <c r="C168" s="316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26"/>
      <c r="AG168" s="326"/>
      <c r="AH168" s="326"/>
      <c r="AI168" s="344"/>
      <c r="AJ168" s="344"/>
      <c r="AK168" s="344"/>
      <c r="AL168" s="360"/>
      <c r="AM168" s="360"/>
      <c r="AN168" s="360"/>
      <c r="AO168" s="173"/>
      <c r="AP168" s="173"/>
      <c r="AQ168" s="173"/>
      <c r="AR168" s="173"/>
    </row>
    <row r="169" spans="1:46" s="153" customFormat="1">
      <c r="A169" s="153" t="s">
        <v>47</v>
      </c>
      <c r="B169" s="317"/>
      <c r="C169" s="316"/>
      <c r="E169" s="173" t="s">
        <v>384</v>
      </c>
      <c r="F169" s="216"/>
      <c r="G169" s="174"/>
      <c r="H169" s="158"/>
      <c r="I169" s="158"/>
      <c r="J169" s="158"/>
      <c r="K169" s="158"/>
      <c r="L169" s="158"/>
      <c r="M169" s="158"/>
      <c r="N169" s="158"/>
      <c r="O169" s="158"/>
      <c r="P169" s="158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303"/>
      <c r="AC169" s="303"/>
      <c r="AD169" s="303"/>
      <c r="AE169" s="303"/>
      <c r="AF169" s="327"/>
      <c r="AG169" s="327"/>
      <c r="AH169" s="327"/>
      <c r="AI169" s="345"/>
      <c r="AJ169" s="345"/>
      <c r="AK169" s="345"/>
      <c r="AL169" s="311"/>
      <c r="AM169" s="311"/>
      <c r="AN169" s="311"/>
      <c r="AO169" s="311"/>
      <c r="AP169" s="311"/>
      <c r="AQ169" s="311"/>
      <c r="AR169" s="171"/>
    </row>
    <row r="170" spans="1:46" s="153" customFormat="1">
      <c r="A170" s="486" t="s">
        <v>336</v>
      </c>
      <c r="B170" s="486"/>
      <c r="C170" s="486"/>
      <c r="D170" s="159"/>
      <c r="E170" s="174"/>
      <c r="F170" s="174"/>
      <c r="G170" s="174"/>
      <c r="H170" s="158"/>
      <c r="I170" s="215"/>
      <c r="J170" s="215"/>
      <c r="K170" s="215"/>
      <c r="L170" s="215"/>
      <c r="M170" s="215"/>
      <c r="N170" s="214"/>
      <c r="O170" s="214"/>
      <c r="P170" s="212"/>
      <c r="Q170" s="306"/>
      <c r="R170" s="306"/>
      <c r="S170" s="306"/>
      <c r="T170" s="303"/>
      <c r="U170" s="303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28"/>
      <c r="AG170" s="327"/>
      <c r="AH170" s="327"/>
      <c r="AI170" s="345"/>
      <c r="AJ170" s="345"/>
      <c r="AK170" s="345"/>
      <c r="AL170" s="361"/>
      <c r="AM170" s="361"/>
      <c r="AN170" s="361"/>
    </row>
    <row r="171" spans="1:46" s="153" customFormat="1" ht="26.25" customHeight="1">
      <c r="A171" s="475" t="s">
        <v>287</v>
      </c>
      <c r="B171" s="475"/>
      <c r="C171" s="315"/>
      <c r="D171" s="159"/>
      <c r="E171" s="349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60"/>
      <c r="AQ171" s="160"/>
    </row>
    <row r="172" spans="1:46" s="153" customFormat="1" ht="17.25" customHeight="1">
      <c r="A172" s="476" t="s">
        <v>300</v>
      </c>
      <c r="B172" s="476"/>
      <c r="C172" s="476"/>
      <c r="D172" s="161"/>
      <c r="E172" s="173"/>
      <c r="F172" s="217"/>
      <c r="G172" s="217"/>
      <c r="H172" s="158"/>
      <c r="I172" s="215"/>
      <c r="J172" s="215"/>
      <c r="K172" s="215"/>
      <c r="L172" s="215"/>
      <c r="M172" s="215"/>
      <c r="N172" s="214"/>
      <c r="O172" s="214"/>
      <c r="P172" s="213"/>
      <c r="Q172" s="308"/>
      <c r="R172" s="308"/>
      <c r="S172" s="308"/>
      <c r="T172" s="303"/>
      <c r="U172" s="303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29"/>
      <c r="AG172" s="329"/>
      <c r="AH172" s="329"/>
      <c r="AI172" s="346"/>
      <c r="AJ172" s="346"/>
      <c r="AK172" s="346"/>
      <c r="AL172" s="362"/>
      <c r="AM172" s="362"/>
      <c r="AN172" s="362"/>
      <c r="AO172" s="183"/>
      <c r="AP172" s="183"/>
      <c r="AQ172" s="170"/>
    </row>
    <row r="173" spans="1:46" s="153" customFormat="1">
      <c r="A173" s="169"/>
      <c r="B173" s="159"/>
      <c r="C173" s="169"/>
      <c r="D173" s="159"/>
      <c r="E173" s="175"/>
      <c r="F173" s="196"/>
      <c r="G173" s="196"/>
      <c r="H173" s="158"/>
      <c r="I173" s="215"/>
      <c r="J173" s="215"/>
      <c r="K173" s="215"/>
      <c r="L173" s="215"/>
      <c r="M173" s="215"/>
      <c r="N173" s="214"/>
      <c r="O173" s="214"/>
      <c r="P173" s="212"/>
      <c r="Q173" s="308"/>
      <c r="R173" s="308"/>
      <c r="S173" s="308"/>
      <c r="T173" s="303"/>
      <c r="U173" s="303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30"/>
      <c r="AG173" s="330"/>
      <c r="AH173" s="330"/>
      <c r="AI173" s="347"/>
      <c r="AJ173" s="347"/>
      <c r="AK173" s="347"/>
      <c r="AL173" s="363"/>
      <c r="AM173" s="363"/>
      <c r="AN173" s="363"/>
      <c r="AO173" s="182"/>
      <c r="AP173" s="182"/>
      <c r="AQ173" s="169"/>
    </row>
    <row r="174" spans="1:46" s="153" customFormat="1">
      <c r="A174" s="169"/>
      <c r="B174" s="159"/>
      <c r="C174" s="169"/>
      <c r="D174" s="159"/>
      <c r="E174" s="175"/>
      <c r="F174" s="197"/>
      <c r="G174" s="197"/>
      <c r="H174" s="212"/>
      <c r="I174" s="212"/>
      <c r="J174" s="212"/>
      <c r="K174" s="212"/>
      <c r="L174" s="212"/>
      <c r="M174" s="212"/>
      <c r="N174" s="212"/>
      <c r="O174" s="212"/>
      <c r="P174" s="212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30"/>
      <c r="AG174" s="330"/>
      <c r="AH174" s="330"/>
      <c r="AI174" s="347"/>
      <c r="AJ174" s="347"/>
      <c r="AK174" s="347"/>
      <c r="AL174" s="363"/>
      <c r="AM174" s="363"/>
      <c r="AN174" s="363"/>
      <c r="AO174" s="182"/>
      <c r="AP174" s="182"/>
      <c r="AQ174" s="169"/>
    </row>
    <row r="175" spans="1:46" s="153" customFormat="1">
      <c r="A175" s="169"/>
      <c r="B175" s="159"/>
      <c r="C175" s="169"/>
      <c r="D175" s="159"/>
      <c r="E175" s="175"/>
      <c r="F175" s="197"/>
      <c r="G175" s="197"/>
      <c r="H175" s="212"/>
      <c r="I175" s="212"/>
      <c r="J175" s="212"/>
      <c r="K175" s="212"/>
      <c r="L175" s="212"/>
      <c r="M175" s="212"/>
      <c r="N175" s="212"/>
      <c r="O175" s="212"/>
      <c r="P175" s="212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30"/>
      <c r="AG175" s="330"/>
      <c r="AH175" s="330"/>
      <c r="AI175" s="347"/>
      <c r="AJ175" s="347"/>
      <c r="AK175" s="347"/>
      <c r="AL175" s="363"/>
      <c r="AM175" s="363"/>
      <c r="AN175" s="363"/>
      <c r="AO175" s="182"/>
      <c r="AP175" s="182"/>
      <c r="AQ175" s="169"/>
    </row>
    <row r="176" spans="1:46" s="153" customFormat="1">
      <c r="A176" s="169"/>
      <c r="B176" s="159"/>
      <c r="C176" s="169"/>
      <c r="D176" s="159"/>
      <c r="E176" s="175"/>
      <c r="F176" s="197"/>
      <c r="G176" s="197"/>
      <c r="H176" s="212"/>
      <c r="I176" s="212"/>
      <c r="J176" s="212"/>
      <c r="K176" s="212"/>
      <c r="L176" s="212"/>
      <c r="M176" s="212"/>
      <c r="N176" s="212"/>
      <c r="O176" s="212"/>
      <c r="P176" s="212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  <c r="AE176" s="306"/>
      <c r="AF176" s="330"/>
      <c r="AG176" s="330"/>
      <c r="AH176" s="330"/>
      <c r="AI176" s="347"/>
      <c r="AJ176" s="347"/>
      <c r="AK176" s="347"/>
      <c r="AL176" s="363"/>
      <c r="AM176" s="363"/>
      <c r="AN176" s="363"/>
      <c r="AO176" s="182"/>
      <c r="AP176" s="182"/>
      <c r="AQ176" s="169"/>
    </row>
    <row r="177" spans="1:43" s="153" customFormat="1">
      <c r="A177" s="169"/>
      <c r="B177" s="159"/>
      <c r="C177" s="169"/>
      <c r="D177" s="159"/>
      <c r="E177" s="175"/>
      <c r="F177" s="197"/>
      <c r="G177" s="197"/>
      <c r="H177" s="212"/>
      <c r="I177" s="212"/>
      <c r="J177" s="212"/>
      <c r="K177" s="212"/>
      <c r="L177" s="212"/>
      <c r="M177" s="212"/>
      <c r="N177" s="212"/>
      <c r="O177" s="212"/>
      <c r="P177" s="212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30"/>
      <c r="AG177" s="330"/>
      <c r="AH177" s="330"/>
      <c r="AI177" s="347"/>
      <c r="AJ177" s="347"/>
      <c r="AK177" s="347"/>
      <c r="AL177" s="363"/>
      <c r="AM177" s="363"/>
      <c r="AN177" s="363"/>
      <c r="AO177" s="182"/>
      <c r="AP177" s="182"/>
      <c r="AQ177" s="169"/>
    </row>
  </sheetData>
  <mergeCells count="151">
    <mergeCell ref="AR135:AR138"/>
    <mergeCell ref="A162:C165"/>
    <mergeCell ref="AR162:AR165"/>
    <mergeCell ref="A145:C148"/>
    <mergeCell ref="AR145:AR148"/>
    <mergeCell ref="A141:C144"/>
    <mergeCell ref="AR141:AR144"/>
    <mergeCell ref="A140:AR140"/>
    <mergeCell ref="A149:AR149"/>
    <mergeCell ref="AR131:AR134"/>
    <mergeCell ref="A131:C134"/>
    <mergeCell ref="A119:A122"/>
    <mergeCell ref="B119:B122"/>
    <mergeCell ref="C119:C122"/>
    <mergeCell ref="AR119:AR122"/>
    <mergeCell ref="A123:A126"/>
    <mergeCell ref="B123:B126"/>
    <mergeCell ref="C123:C126"/>
    <mergeCell ref="AR123:AR126"/>
    <mergeCell ref="A127:A130"/>
    <mergeCell ref="B127:B130"/>
    <mergeCell ref="C127:C130"/>
    <mergeCell ref="AR127:AR130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R68:AR70"/>
    <mergeCell ref="C76:C79"/>
    <mergeCell ref="C72:C75"/>
    <mergeCell ref="C44:C47"/>
    <mergeCell ref="C60:C63"/>
    <mergeCell ref="B48:B51"/>
    <mergeCell ref="A48:A51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23:AR23"/>
    <mergeCell ref="AR28:AR30"/>
    <mergeCell ref="AR48:AR50"/>
    <mergeCell ref="AR36:AR38"/>
    <mergeCell ref="AR52:AR55"/>
    <mergeCell ref="AR44:AR46"/>
    <mergeCell ref="AR40:AR42"/>
    <mergeCell ref="AR24:AR26"/>
    <mergeCell ref="AR32:AR34"/>
    <mergeCell ref="A171:B171"/>
    <mergeCell ref="A172:C172"/>
    <mergeCell ref="A166:AR166"/>
    <mergeCell ref="A139:AR139"/>
    <mergeCell ref="A150:C153"/>
    <mergeCell ref="AR150:AR153"/>
    <mergeCell ref="A154:C157"/>
    <mergeCell ref="A158:C161"/>
    <mergeCell ref="AR158:AR161"/>
    <mergeCell ref="AR154:AR157"/>
    <mergeCell ref="A170:C170"/>
    <mergeCell ref="C48:C51"/>
    <mergeCell ref="C52:C55"/>
    <mergeCell ref="C56:C59"/>
    <mergeCell ref="A56:A59"/>
    <mergeCell ref="B56:B59"/>
    <mergeCell ref="A167:B167"/>
    <mergeCell ref="A111:A114"/>
    <mergeCell ref="B111:B114"/>
    <mergeCell ref="C111:C114"/>
    <mergeCell ref="A135:C138"/>
    <mergeCell ref="A52:A55"/>
    <mergeCell ref="B52:B55"/>
    <mergeCell ref="A60:A63"/>
    <mergeCell ref="B60:B63"/>
    <mergeCell ref="A115:A118"/>
    <mergeCell ref="B115:B118"/>
    <mergeCell ref="C115:C118"/>
    <mergeCell ref="A103:C106"/>
    <mergeCell ref="A107:A110"/>
    <mergeCell ref="B107:B110"/>
    <mergeCell ref="C107:C110"/>
    <mergeCell ref="A84:A87"/>
    <mergeCell ref="B84:B87"/>
    <mergeCell ref="A96:A99"/>
    <mergeCell ref="B96:B99"/>
    <mergeCell ref="A100:A102"/>
    <mergeCell ref="B100:B102"/>
    <mergeCell ref="C28:C31"/>
    <mergeCell ref="B28:B31"/>
    <mergeCell ref="A44:A47"/>
    <mergeCell ref="B44:B47"/>
    <mergeCell ref="A24:A27"/>
    <mergeCell ref="B24:B27"/>
    <mergeCell ref="C24:C27"/>
    <mergeCell ref="A36:A39"/>
    <mergeCell ref="B36:B39"/>
    <mergeCell ref="C36:C39"/>
    <mergeCell ref="C40:C43"/>
    <mergeCell ref="A32:A35"/>
    <mergeCell ref="B32:B35"/>
    <mergeCell ref="C32:C35"/>
    <mergeCell ref="A40:A43"/>
    <mergeCell ref="B40:B43"/>
    <mergeCell ref="A28:A31"/>
    <mergeCell ref="AR115:AR118"/>
    <mergeCell ref="AR64:AR67"/>
    <mergeCell ref="AR103:AR106"/>
    <mergeCell ref="A88:A91"/>
    <mergeCell ref="B88:B91"/>
    <mergeCell ref="A80:A83"/>
    <mergeCell ref="B80:B83"/>
    <mergeCell ref="C80:C83"/>
    <mergeCell ref="B68:B71"/>
    <mergeCell ref="A68:A71"/>
    <mergeCell ref="A64:B67"/>
    <mergeCell ref="AR76:AR78"/>
    <mergeCell ref="C64:C67"/>
    <mergeCell ref="C68:C71"/>
    <mergeCell ref="A92:A95"/>
    <mergeCell ref="B92:B95"/>
    <mergeCell ref="A72:A75"/>
    <mergeCell ref="B72:B75"/>
    <mergeCell ref="B76:B79"/>
    <mergeCell ref="A76:A79"/>
    <mergeCell ref="AR111:AR114"/>
    <mergeCell ref="AR80:AR82"/>
    <mergeCell ref="AR107:AR110"/>
    <mergeCell ref="AR72:AR74"/>
  </mergeCells>
  <pageMargins left="0.55118110236220474" right="0.23622047244094491" top="0.39370078740157483" bottom="0.27559055118110237" header="0" footer="0.23622047244094491"/>
  <pageSetup paperSize="9" scale="55" fitToWidth="3" fitToHeight="3" orientation="landscape" r:id="rId1"/>
  <headerFooter>
    <oddFooter>&amp;C&amp;"Times New Roman,обычный"&amp;8Страница  &amp;P из &amp;N</oddFooter>
  </headerFooter>
  <rowBreaks count="1" manualBreakCount="1">
    <brk id="75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26"/>
  <sheetViews>
    <sheetView tabSelected="1"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30" sqref="B30"/>
    </sheetView>
  </sheetViews>
  <sheetFormatPr defaultColWidth="9.109375" defaultRowHeight="13.8"/>
  <cols>
    <col min="1" max="1" width="4" style="132" customWidth="1"/>
    <col min="2" max="2" width="46.109375" style="145" customWidth="1"/>
    <col min="3" max="4" width="14.88671875" style="133" customWidth="1"/>
    <col min="5" max="6" width="7.33203125" style="133" customWidth="1"/>
    <col min="7" max="7" width="7.109375" style="133" customWidth="1"/>
    <col min="8" max="8" width="5.33203125" style="133" customWidth="1"/>
    <col min="9" max="9" width="5.6640625" style="133" customWidth="1"/>
    <col min="10" max="10" width="3.33203125" style="133" customWidth="1"/>
    <col min="11" max="11" width="4.88671875" style="133" customWidth="1"/>
    <col min="12" max="12" width="5.44140625" style="133" customWidth="1"/>
    <col min="13" max="13" width="2.6640625" style="133" bestFit="1" customWidth="1"/>
    <col min="14" max="14" width="5" style="133" customWidth="1"/>
    <col min="15" max="15" width="4.88671875" style="133" customWidth="1"/>
    <col min="16" max="16" width="3.44140625" style="133" customWidth="1"/>
    <col min="17" max="18" width="6.109375" style="133" customWidth="1"/>
    <col min="19" max="19" width="2.6640625" style="133" bestFit="1" customWidth="1"/>
    <col min="20" max="20" width="4.88671875" style="133" customWidth="1"/>
    <col min="21" max="21" width="5.33203125" style="133" customWidth="1"/>
    <col min="22" max="22" width="2.6640625" style="133" bestFit="1" customWidth="1"/>
    <col min="23" max="23" width="5.6640625" style="133" customWidth="1"/>
    <col min="24" max="24" width="5.109375" style="133" customWidth="1"/>
    <col min="25" max="25" width="2.6640625" style="133" bestFit="1" customWidth="1"/>
    <col min="26" max="26" width="5.6640625" style="133" customWidth="1"/>
    <col min="27" max="27" width="5" style="133" customWidth="1"/>
    <col min="28" max="28" width="2.6640625" style="133" bestFit="1" customWidth="1"/>
    <col min="29" max="29" width="4.6640625" style="133" customWidth="1"/>
    <col min="30" max="30" width="4.5546875" style="133" customWidth="1"/>
    <col min="31" max="31" width="2.6640625" style="133" bestFit="1" customWidth="1"/>
    <col min="32" max="32" width="5" style="133" customWidth="1"/>
    <col min="33" max="33" width="5.109375" style="133" customWidth="1"/>
    <col min="34" max="34" width="2.6640625" style="133" bestFit="1" customWidth="1"/>
    <col min="35" max="35" width="5" style="133" customWidth="1"/>
    <col min="36" max="36" width="5.109375" style="133" customWidth="1"/>
    <col min="37" max="37" width="2.6640625" style="133" bestFit="1" customWidth="1"/>
    <col min="38" max="38" width="4.6640625" style="133" customWidth="1"/>
    <col min="39" max="39" width="6" style="133" customWidth="1"/>
    <col min="40" max="40" width="2.6640625" style="133" bestFit="1" customWidth="1"/>
    <col min="41" max="41" width="7.33203125" style="133" customWidth="1"/>
    <col min="42" max="42" width="5.33203125" style="133" customWidth="1"/>
    <col min="43" max="43" width="2.6640625" style="133" bestFit="1" customWidth="1"/>
    <col min="44" max="16384" width="9.109375" style="133"/>
  </cols>
  <sheetData>
    <row r="1" spans="1:43" s="227" customFormat="1">
      <c r="A1" s="100"/>
      <c r="B1" s="143"/>
      <c r="AF1" s="535" t="s">
        <v>281</v>
      </c>
      <c r="AG1" s="535"/>
      <c r="AH1" s="535"/>
      <c r="AI1" s="535"/>
      <c r="AJ1" s="535"/>
      <c r="AK1" s="535"/>
      <c r="AL1" s="535"/>
      <c r="AM1" s="535"/>
      <c r="AN1" s="535"/>
    </row>
    <row r="2" spans="1:43" s="140" customFormat="1" ht="15.6" customHeight="1">
      <c r="A2" s="538" t="s">
        <v>348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230"/>
      <c r="AQ2" s="230"/>
    </row>
    <row r="3" spans="1:43" s="141" customFormat="1" ht="13.2">
      <c r="A3" s="36"/>
      <c r="B3" s="144"/>
    </row>
    <row r="4" spans="1:43" s="141" customFormat="1" ht="13.2">
      <c r="A4" s="536" t="s">
        <v>0</v>
      </c>
      <c r="B4" s="537" t="s">
        <v>42</v>
      </c>
      <c r="C4" s="537" t="s">
        <v>275</v>
      </c>
      <c r="D4" s="537" t="s">
        <v>349</v>
      </c>
      <c r="E4" s="537" t="s">
        <v>349</v>
      </c>
      <c r="F4" s="537"/>
      <c r="G4" s="537"/>
      <c r="H4" s="537" t="s">
        <v>256</v>
      </c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</row>
    <row r="5" spans="1:43" s="141" customFormat="1" ht="13.2" customHeight="1">
      <c r="A5" s="536"/>
      <c r="B5" s="537"/>
      <c r="C5" s="537"/>
      <c r="D5" s="537"/>
      <c r="E5" s="537"/>
      <c r="F5" s="537"/>
      <c r="G5" s="537"/>
      <c r="H5" s="537" t="s">
        <v>17</v>
      </c>
      <c r="I5" s="537"/>
      <c r="J5" s="537"/>
      <c r="K5" s="537" t="s">
        <v>18</v>
      </c>
      <c r="L5" s="537"/>
      <c r="M5" s="537"/>
      <c r="N5" s="537" t="s">
        <v>22</v>
      </c>
      <c r="O5" s="537"/>
      <c r="P5" s="537"/>
      <c r="Q5" s="537" t="s">
        <v>24</v>
      </c>
      <c r="R5" s="537"/>
      <c r="S5" s="537"/>
      <c r="T5" s="537" t="s">
        <v>25</v>
      </c>
      <c r="U5" s="537"/>
      <c r="V5" s="537"/>
      <c r="W5" s="537" t="s">
        <v>26</v>
      </c>
      <c r="X5" s="537"/>
      <c r="Y5" s="537"/>
      <c r="Z5" s="537" t="s">
        <v>28</v>
      </c>
      <c r="AA5" s="537"/>
      <c r="AB5" s="537"/>
      <c r="AC5" s="537" t="s">
        <v>29</v>
      </c>
      <c r="AD5" s="537"/>
      <c r="AE5" s="537"/>
      <c r="AF5" s="537" t="s">
        <v>30</v>
      </c>
      <c r="AG5" s="537"/>
      <c r="AH5" s="537"/>
      <c r="AI5" s="537" t="s">
        <v>32</v>
      </c>
      <c r="AJ5" s="537"/>
      <c r="AK5" s="537"/>
      <c r="AL5" s="537" t="s">
        <v>33</v>
      </c>
      <c r="AM5" s="537"/>
      <c r="AN5" s="537"/>
      <c r="AO5" s="537" t="s">
        <v>34</v>
      </c>
      <c r="AP5" s="537"/>
      <c r="AQ5" s="537"/>
    </row>
    <row r="6" spans="1:43" s="142" customFormat="1" ht="63" customHeight="1">
      <c r="A6" s="84"/>
      <c r="B6" s="84"/>
      <c r="C6" s="84"/>
      <c r="D6" s="84"/>
      <c r="E6" s="226" t="s">
        <v>20</v>
      </c>
      <c r="F6" s="226" t="s">
        <v>21</v>
      </c>
      <c r="G6" s="226" t="s">
        <v>19</v>
      </c>
      <c r="H6" s="226" t="s">
        <v>20</v>
      </c>
      <c r="I6" s="226" t="s">
        <v>21</v>
      </c>
      <c r="J6" s="226" t="s">
        <v>19</v>
      </c>
      <c r="K6" s="226" t="s">
        <v>20</v>
      </c>
      <c r="L6" s="226" t="s">
        <v>21</v>
      </c>
      <c r="M6" s="226" t="s">
        <v>19</v>
      </c>
      <c r="N6" s="226" t="s">
        <v>20</v>
      </c>
      <c r="O6" s="226" t="s">
        <v>21</v>
      </c>
      <c r="P6" s="226" t="s">
        <v>19</v>
      </c>
      <c r="Q6" s="226" t="s">
        <v>20</v>
      </c>
      <c r="R6" s="226" t="s">
        <v>21</v>
      </c>
      <c r="S6" s="226" t="s">
        <v>19</v>
      </c>
      <c r="T6" s="226" t="s">
        <v>20</v>
      </c>
      <c r="U6" s="226" t="s">
        <v>21</v>
      </c>
      <c r="V6" s="226" t="s">
        <v>19</v>
      </c>
      <c r="W6" s="226" t="s">
        <v>20</v>
      </c>
      <c r="X6" s="226" t="s">
        <v>21</v>
      </c>
      <c r="Y6" s="226" t="s">
        <v>19</v>
      </c>
      <c r="Z6" s="226" t="s">
        <v>20</v>
      </c>
      <c r="AA6" s="226" t="s">
        <v>21</v>
      </c>
      <c r="AB6" s="226" t="s">
        <v>19</v>
      </c>
      <c r="AC6" s="226" t="s">
        <v>20</v>
      </c>
      <c r="AD6" s="226" t="s">
        <v>21</v>
      </c>
      <c r="AE6" s="226" t="s">
        <v>19</v>
      </c>
      <c r="AF6" s="226" t="s">
        <v>20</v>
      </c>
      <c r="AG6" s="226" t="s">
        <v>21</v>
      </c>
      <c r="AH6" s="226" t="s">
        <v>19</v>
      </c>
      <c r="AI6" s="226" t="s">
        <v>20</v>
      </c>
      <c r="AJ6" s="226" t="s">
        <v>21</v>
      </c>
      <c r="AK6" s="226" t="s">
        <v>19</v>
      </c>
      <c r="AL6" s="226" t="s">
        <v>20</v>
      </c>
      <c r="AM6" s="226" t="s">
        <v>21</v>
      </c>
      <c r="AN6" s="226" t="s">
        <v>19</v>
      </c>
      <c r="AO6" s="226" t="s">
        <v>20</v>
      </c>
      <c r="AP6" s="226" t="s">
        <v>21</v>
      </c>
      <c r="AQ6" s="226" t="s">
        <v>19</v>
      </c>
    </row>
    <row r="7" spans="1:43" s="243" customFormat="1" ht="41.4">
      <c r="A7" s="237">
        <v>1</v>
      </c>
      <c r="B7" s="238" t="s">
        <v>307</v>
      </c>
      <c r="C7" s="239">
        <v>13950</v>
      </c>
      <c r="D7" s="240">
        <v>14050</v>
      </c>
      <c r="E7" s="241">
        <v>14050</v>
      </c>
      <c r="F7" s="241">
        <v>0</v>
      </c>
      <c r="G7" s="242">
        <v>0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>
        <v>14050</v>
      </c>
      <c r="AP7" s="241"/>
      <c r="AQ7" s="241"/>
    </row>
    <row r="8" spans="1:43" s="243" customFormat="1" ht="13.2" customHeight="1">
      <c r="A8" s="237">
        <v>2</v>
      </c>
      <c r="B8" s="244" t="s">
        <v>308</v>
      </c>
      <c r="C8" s="244">
        <v>1660</v>
      </c>
      <c r="D8" s="240">
        <v>1670</v>
      </c>
      <c r="E8" s="241">
        <v>1670</v>
      </c>
      <c r="F8" s="241">
        <v>0</v>
      </c>
      <c r="G8" s="242">
        <v>0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>
        <v>1670</v>
      </c>
      <c r="AP8" s="241"/>
      <c r="AQ8" s="241"/>
    </row>
    <row r="9" spans="1:43" s="243" customFormat="1" ht="41.4">
      <c r="A9" s="237">
        <v>3</v>
      </c>
      <c r="B9" s="245" t="s">
        <v>309</v>
      </c>
      <c r="C9" s="244">
        <v>310</v>
      </c>
      <c r="D9" s="240">
        <v>310</v>
      </c>
      <c r="E9" s="241">
        <v>310</v>
      </c>
      <c r="F9" s="241">
        <v>0</v>
      </c>
      <c r="G9" s="242">
        <v>0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>
        <v>310</v>
      </c>
      <c r="AP9" s="241"/>
      <c r="AQ9" s="241"/>
    </row>
    <row r="10" spans="1:43" s="243" customFormat="1" ht="27.6">
      <c r="A10" s="246">
        <v>4</v>
      </c>
      <c r="B10" s="245" t="s">
        <v>310</v>
      </c>
      <c r="C10" s="244">
        <v>35</v>
      </c>
      <c r="D10" s="240">
        <v>35</v>
      </c>
      <c r="E10" s="246">
        <v>35</v>
      </c>
      <c r="F10" s="246">
        <v>0</v>
      </c>
      <c r="G10" s="246">
        <v>0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6">
        <v>35</v>
      </c>
      <c r="AP10" s="247"/>
      <c r="AQ10" s="247"/>
    </row>
    <row r="11" spans="1:43" s="243" customFormat="1" ht="27.6">
      <c r="A11" s="246">
        <v>5</v>
      </c>
      <c r="B11" s="245" t="s">
        <v>363</v>
      </c>
      <c r="C11" s="244">
        <v>40</v>
      </c>
      <c r="D11" s="240">
        <v>40.4</v>
      </c>
      <c r="E11" s="246">
        <v>40.4</v>
      </c>
      <c r="F11" s="246">
        <v>0</v>
      </c>
      <c r="G11" s="246">
        <v>0</v>
      </c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6">
        <v>40.4</v>
      </c>
      <c r="AP11" s="247"/>
      <c r="AQ11" s="247"/>
    </row>
    <row r="12" spans="1:43" s="243" customFormat="1" ht="55.2">
      <c r="A12" s="246">
        <v>6</v>
      </c>
      <c r="B12" s="248" t="s">
        <v>364</v>
      </c>
      <c r="C12" s="244">
        <v>67</v>
      </c>
      <c r="D12" s="240">
        <v>70</v>
      </c>
      <c r="E12" s="246">
        <v>70</v>
      </c>
      <c r="F12" s="246">
        <v>0</v>
      </c>
      <c r="G12" s="246">
        <v>0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6">
        <v>70</v>
      </c>
      <c r="AP12" s="247"/>
      <c r="AQ12" s="247"/>
    </row>
    <row r="13" spans="1:43" s="243" customFormat="1" ht="27.6">
      <c r="A13" s="246">
        <v>7</v>
      </c>
      <c r="B13" s="248" t="s">
        <v>311</v>
      </c>
      <c r="C13" s="244">
        <v>95</v>
      </c>
      <c r="D13" s="240">
        <v>95</v>
      </c>
      <c r="E13" s="246">
        <v>95</v>
      </c>
      <c r="F13" s="246">
        <v>0</v>
      </c>
      <c r="G13" s="246">
        <v>0</v>
      </c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6">
        <v>95</v>
      </c>
      <c r="AP13" s="247"/>
      <c r="AQ13" s="247"/>
    </row>
    <row r="14" spans="1:43" s="243" customFormat="1" ht="13.95" customHeight="1">
      <c r="A14" s="237">
        <v>8</v>
      </c>
      <c r="B14" s="244" t="s">
        <v>365</v>
      </c>
      <c r="C14" s="244">
        <v>20</v>
      </c>
      <c r="D14" s="244">
        <v>21</v>
      </c>
      <c r="E14" s="241">
        <v>21</v>
      </c>
      <c r="F14" s="246">
        <v>0</v>
      </c>
      <c r="G14" s="246">
        <v>0</v>
      </c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>
        <v>21</v>
      </c>
      <c r="AP14" s="241"/>
      <c r="AQ14" s="241"/>
    </row>
    <row r="15" spans="1:43" s="243" customFormat="1" ht="41.4">
      <c r="A15" s="237">
        <v>9</v>
      </c>
      <c r="B15" s="244" t="s">
        <v>366</v>
      </c>
      <c r="C15" s="244">
        <v>28</v>
      </c>
      <c r="D15" s="244">
        <v>28</v>
      </c>
      <c r="E15" s="241">
        <v>28</v>
      </c>
      <c r="F15" s="249">
        <v>0</v>
      </c>
      <c r="G15" s="249">
        <v>0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>
        <v>28</v>
      </c>
      <c r="AP15" s="241"/>
      <c r="AQ15" s="241"/>
    </row>
    <row r="16" spans="1:43" s="243" customFormat="1" ht="55.2">
      <c r="A16" s="237">
        <v>10</v>
      </c>
      <c r="B16" s="244" t="s">
        <v>367</v>
      </c>
      <c r="C16" s="244">
        <v>34</v>
      </c>
      <c r="D16" s="244">
        <v>35</v>
      </c>
      <c r="E16" s="241">
        <v>35</v>
      </c>
      <c r="F16" s="246">
        <v>0</v>
      </c>
      <c r="G16" s="246">
        <v>0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>
        <v>35</v>
      </c>
      <c r="AP16" s="241"/>
      <c r="AQ16" s="241"/>
    </row>
    <row r="17" spans="1:53" s="252" customFormat="1" ht="96.6">
      <c r="A17" s="250">
        <v>11</v>
      </c>
      <c r="B17" s="244" t="s">
        <v>368</v>
      </c>
      <c r="C17" s="244">
        <v>19.5</v>
      </c>
      <c r="D17" s="244">
        <v>20</v>
      </c>
      <c r="E17" s="244">
        <v>20</v>
      </c>
      <c r="F17" s="244">
        <v>0</v>
      </c>
      <c r="G17" s="244">
        <v>0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>
        <v>20</v>
      </c>
      <c r="AP17" s="244"/>
      <c r="AQ17" s="244"/>
      <c r="AR17" s="251"/>
      <c r="AS17" s="251"/>
    </row>
    <row r="18" spans="1:53" s="252" customFormat="1" ht="27.6">
      <c r="A18" s="250">
        <v>12</v>
      </c>
      <c r="B18" s="244" t="s">
        <v>369</v>
      </c>
      <c r="C18" s="244">
        <v>96</v>
      </c>
      <c r="D18" s="244">
        <v>97</v>
      </c>
      <c r="E18" s="244">
        <v>100</v>
      </c>
      <c r="F18" s="244">
        <v>0</v>
      </c>
      <c r="G18" s="244">
        <v>0</v>
      </c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>
        <v>100</v>
      </c>
      <c r="AP18" s="244"/>
      <c r="AQ18" s="244"/>
      <c r="AR18" s="251"/>
      <c r="AS18" s="251"/>
    </row>
    <row r="19" spans="1:53" s="252" customFormat="1" ht="27.6">
      <c r="A19" s="250">
        <v>13</v>
      </c>
      <c r="B19" s="244" t="s">
        <v>370</v>
      </c>
      <c r="C19" s="244">
        <v>1</v>
      </c>
      <c r="D19" s="244">
        <v>2</v>
      </c>
      <c r="E19" s="244">
        <v>15</v>
      </c>
      <c r="F19" s="244">
        <v>0</v>
      </c>
      <c r="G19" s="244">
        <v>0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>
        <v>15</v>
      </c>
      <c r="AP19" s="244"/>
      <c r="AQ19" s="244"/>
      <c r="AR19" s="251"/>
      <c r="AS19" s="251"/>
    </row>
    <row r="20" spans="1:53" s="252" customFormat="1" ht="55.2">
      <c r="A20" s="250">
        <v>14</v>
      </c>
      <c r="B20" s="244" t="s">
        <v>371</v>
      </c>
      <c r="C20" s="244">
        <v>15</v>
      </c>
      <c r="D20" s="244">
        <v>15</v>
      </c>
      <c r="E20" s="244">
        <v>236</v>
      </c>
      <c r="F20" s="244">
        <v>0</v>
      </c>
      <c r="G20" s="244">
        <v>0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>
        <v>236</v>
      </c>
      <c r="AP20" s="244"/>
      <c r="AQ20" s="244"/>
      <c r="AR20" s="251"/>
      <c r="AS20" s="251"/>
    </row>
    <row r="21" spans="1:53" s="131" customFormat="1" ht="14.25" customHeight="1">
      <c r="A21" s="253"/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130"/>
      <c r="AS21" s="130"/>
    </row>
    <row r="22" spans="1:53" s="131" customFormat="1">
      <c r="A22" s="253"/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130"/>
      <c r="AS22" s="130"/>
    </row>
    <row r="23" spans="1:53" s="138" customFormat="1" ht="18.75" customHeight="1">
      <c r="A23" s="539" t="s">
        <v>312</v>
      </c>
      <c r="B23" s="539"/>
      <c r="C23" s="134"/>
      <c r="D23" s="134" t="s">
        <v>354</v>
      </c>
      <c r="E23" s="134"/>
      <c r="F23" s="134"/>
      <c r="G23" s="134"/>
      <c r="H23" s="135"/>
      <c r="I23" s="136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7"/>
      <c r="BA23" s="137"/>
    </row>
    <row r="24" spans="1:53" s="138" customFormat="1" ht="18">
      <c r="A24" s="318"/>
      <c r="B24" s="318"/>
      <c r="C24" s="318"/>
      <c r="D24" s="228"/>
      <c r="E24" s="228"/>
      <c r="F24" s="228"/>
      <c r="G24" s="228"/>
      <c r="H24" s="139"/>
      <c r="I24" s="139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137"/>
      <c r="BA24" s="137"/>
    </row>
    <row r="25" spans="1:53" s="138" customFormat="1" ht="18">
      <c r="A25" s="134" t="s">
        <v>47</v>
      </c>
      <c r="B25" s="318"/>
      <c r="C25" s="134"/>
      <c r="D25" s="134" t="s">
        <v>382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</row>
    <row r="26" spans="1:53" s="229" customFormat="1" ht="15.6">
      <c r="A26" s="540" t="s">
        <v>372</v>
      </c>
      <c r="B26" s="540"/>
      <c r="C26" s="540"/>
    </row>
  </sheetData>
  <mergeCells count="22">
    <mergeCell ref="AI5:AK5"/>
    <mergeCell ref="Z5:AB5"/>
    <mergeCell ref="A23:B23"/>
    <mergeCell ref="A26:C26"/>
    <mergeCell ref="AC5:AE5"/>
    <mergeCell ref="AF5:AH5"/>
    <mergeCell ref="AF1:AN1"/>
    <mergeCell ref="A4:A5"/>
    <mergeCell ref="B4:B5"/>
    <mergeCell ref="C4:C5"/>
    <mergeCell ref="D4:D5"/>
    <mergeCell ref="E4:G5"/>
    <mergeCell ref="H4:AQ4"/>
    <mergeCell ref="H5:J5"/>
    <mergeCell ref="K5:M5"/>
    <mergeCell ref="A2:AO2"/>
    <mergeCell ref="AL5:AN5"/>
    <mergeCell ref="AO5:AQ5"/>
    <mergeCell ref="N5:P5"/>
    <mergeCell ref="Q5:S5"/>
    <mergeCell ref="T5:V5"/>
    <mergeCell ref="W5:Y5"/>
  </mergeCells>
  <pageMargins left="0.23622047244094491" right="0.23622047244094491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zoomScaleSheetLayoutView="100" workbookViewId="0">
      <selection activeCell="B23" sqref="B23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1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282</v>
      </c>
    </row>
    <row r="2" spans="1:3" ht="19.5" customHeight="1">
      <c r="C2" s="102"/>
    </row>
    <row r="3" spans="1:3" ht="18.75" customHeight="1">
      <c r="B3" s="541" t="s">
        <v>284</v>
      </c>
      <c r="C3" s="541"/>
    </row>
    <row r="4" spans="1:3" ht="27" customHeight="1">
      <c r="A4" s="103"/>
      <c r="B4" s="554" t="s">
        <v>340</v>
      </c>
      <c r="C4" s="554"/>
    </row>
    <row r="5" spans="1:3" ht="20.25" customHeight="1">
      <c r="A5" s="104"/>
      <c r="B5" s="555" t="s">
        <v>283</v>
      </c>
      <c r="C5" s="555"/>
    </row>
    <row r="6" spans="1:3" ht="24" customHeight="1">
      <c r="A6" s="543" t="s">
        <v>262</v>
      </c>
      <c r="B6" s="548" t="s">
        <v>277</v>
      </c>
      <c r="C6" s="556" t="s">
        <v>350</v>
      </c>
    </row>
    <row r="7" spans="1:3" ht="20.25" customHeight="1">
      <c r="A7" s="551"/>
      <c r="B7" s="549"/>
      <c r="C7" s="557"/>
    </row>
    <row r="8" spans="1:3" ht="165" customHeight="1">
      <c r="A8" s="552"/>
      <c r="B8" s="550"/>
      <c r="C8" s="558"/>
    </row>
    <row r="9" spans="1:3">
      <c r="A9" s="116" t="s">
        <v>263</v>
      </c>
      <c r="B9" s="113" t="s">
        <v>264</v>
      </c>
      <c r="C9" s="115"/>
    </row>
    <row r="10" spans="1:3">
      <c r="A10" s="116" t="s">
        <v>6</v>
      </c>
      <c r="B10" s="113" t="s">
        <v>265</v>
      </c>
      <c r="C10" s="106"/>
    </row>
    <row r="11" spans="1:3" ht="23.25" customHeight="1">
      <c r="A11" s="116" t="s">
        <v>7</v>
      </c>
      <c r="B11" s="113" t="s">
        <v>266</v>
      </c>
      <c r="C11" s="105"/>
    </row>
    <row r="12" spans="1:3" ht="46.8">
      <c r="A12" s="116" t="s">
        <v>8</v>
      </c>
      <c r="B12" s="118" t="s">
        <v>267</v>
      </c>
      <c r="C12" s="105"/>
    </row>
    <row r="13" spans="1:3" ht="31.2">
      <c r="A13" s="117" t="s">
        <v>14</v>
      </c>
      <c r="B13" s="114" t="s">
        <v>288</v>
      </c>
      <c r="C13" s="168"/>
    </row>
    <row r="14" spans="1:3" ht="46.8">
      <c r="A14" s="116" t="s">
        <v>268</v>
      </c>
      <c r="B14" s="115" t="s">
        <v>269</v>
      </c>
      <c r="C14" s="105"/>
    </row>
    <row r="15" spans="1:3" ht="27.75" customHeight="1">
      <c r="A15" s="542" t="s">
        <v>270</v>
      </c>
      <c r="B15" s="545" t="s">
        <v>278</v>
      </c>
      <c r="C15" s="115"/>
    </row>
    <row r="16" spans="1:3" ht="16.5" customHeight="1">
      <c r="A16" s="543"/>
      <c r="B16" s="546"/>
      <c r="C16" s="105"/>
    </row>
    <row r="17" spans="1:54" ht="15" customHeight="1">
      <c r="A17" s="543"/>
      <c r="B17" s="546"/>
      <c r="C17" s="105"/>
    </row>
    <row r="18" spans="1:54" ht="18.75" customHeight="1">
      <c r="A18" s="543"/>
      <c r="B18" s="547"/>
      <c r="C18" s="107"/>
    </row>
    <row r="19" spans="1:54">
      <c r="A19" s="544"/>
      <c r="B19" s="115" t="s">
        <v>271</v>
      </c>
      <c r="C19" s="105"/>
    </row>
    <row r="20" spans="1:54">
      <c r="A20" s="108"/>
      <c r="B20" s="109"/>
      <c r="C20" s="110"/>
    </row>
    <row r="21" spans="1:54">
      <c r="A21" s="108"/>
      <c r="B21" s="109"/>
      <c r="C21" s="110"/>
    </row>
    <row r="22" spans="1:54" s="127" customFormat="1" ht="17.25" customHeight="1">
      <c r="A22" s="553" t="s">
        <v>312</v>
      </c>
      <c r="B22" s="553"/>
      <c r="C22" s="123" t="s">
        <v>354</v>
      </c>
      <c r="E22" s="123"/>
      <c r="F22" s="123"/>
      <c r="G22" s="123"/>
      <c r="H22" s="124"/>
      <c r="I22" s="125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6"/>
      <c r="BA22" s="126"/>
    </row>
    <row r="23" spans="1:54" s="127" customFormat="1" ht="17.25" customHeight="1">
      <c r="A23" s="128"/>
      <c r="B23" s="128"/>
      <c r="C23" s="128"/>
      <c r="E23" s="128"/>
      <c r="F23" s="128"/>
      <c r="G23" s="128"/>
      <c r="H23" s="129"/>
      <c r="I23" s="129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6"/>
      <c r="BA23" s="126"/>
    </row>
    <row r="24" spans="1:54" s="127" customFormat="1" ht="17.25" customHeight="1">
      <c r="A24" s="123" t="s">
        <v>385</v>
      </c>
      <c r="B24" s="123"/>
      <c r="C24" s="12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486" t="s">
        <v>336</v>
      </c>
      <c r="B25" s="486"/>
      <c r="C25" s="486"/>
    </row>
    <row r="26" spans="1:54">
      <c r="A26" s="97"/>
    </row>
    <row r="27" spans="1:54">
      <c r="A27" s="97"/>
    </row>
    <row r="28" spans="1:54">
      <c r="A28" s="99"/>
    </row>
    <row r="29" spans="1:54">
      <c r="A29" s="112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74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2019-01-24T08:06:48Z</cp:lastPrinted>
  <dcterms:created xsi:type="dcterms:W3CDTF">2011-05-17T05:04:33Z</dcterms:created>
  <dcterms:modified xsi:type="dcterms:W3CDTF">2019-01-24T09:56:01Z</dcterms:modified>
</cp:coreProperties>
</file>